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N:\4_K U N D E N_Allg_Med\BWKG\BWKG_17335_Relaunch_Website_2023\3_Texte\Texte_Entwürfe\04_Themen_Ausbildungsfinanzierung_Böhm\"/>
    </mc:Choice>
  </mc:AlternateContent>
  <xr:revisionPtr revIDLastSave="0" documentId="8_{49005F1A-B25A-4BC4-9A01-4634E0E4F77D}" xr6:coauthVersionLast="47" xr6:coauthVersionMax="47" xr10:uidLastSave="{00000000-0000-0000-0000-000000000000}"/>
  <bookViews>
    <workbookView xWindow="1905" yWindow="1905" windowWidth="21600" windowHeight="11385" xr2:uid="{00000000-000D-0000-FFFF-FFFF00000000}"/>
  </bookViews>
  <sheets>
    <sheet name="Budgetausgleich 2024" sheetId="2" r:id="rId1"/>
  </sheets>
  <externalReferences>
    <externalReference r:id="rId2"/>
  </externalReferences>
  <definedNames>
    <definedName name="AbschlagProFall">#REF!</definedName>
    <definedName name="AnmerkungBudget">[1]Ausbildungsbudget!#REF!</definedName>
    <definedName name="AnmerkungFall">#REF!</definedName>
    <definedName name="AnpassungBwkg">#REF!</definedName>
    <definedName name="Auffaellig">[1]Ausbildungsbudget!#REF!</definedName>
    <definedName name="Beitragsjahr">#REF!</definedName>
    <definedName name="Bezeichnung">[1]Ausbildungsbudget!#REF!</definedName>
    <definedName name="BezeichnungFall">#REF!</definedName>
    <definedName name="_xlnm.Print_Area" localSheetId="0">'Budgetausgleich 2024'!$B$2:$P$68</definedName>
    <definedName name="FallzahlEntwicklung">#REF!</definedName>
    <definedName name="FallzahlEntwicklungVj">#REF!</definedName>
    <definedName name="FallzahlHoch">#REF!</definedName>
    <definedName name="FallzahlHochVj">#REF!</definedName>
    <definedName name="FallzahlIstVvj">#REF!</definedName>
    <definedName name="FallzahlKorrektur">#REF!</definedName>
    <definedName name="FallzahlRechnungVvj">#REF!</definedName>
    <definedName name="FallzahlSchaetzung">#REF!</definedName>
    <definedName name="IdentNr">[1]Ausbildungsbudget!#REF!</definedName>
    <definedName name="IdentNrFall">#REF!</definedName>
    <definedName name="IkNrFall">#REF!</definedName>
    <definedName name="KontrolleBwkg">[1]Ausbildungsbudget!#REF!</definedName>
    <definedName name="KorrekturFallzahl">#REF!</definedName>
    <definedName name="KostenplusAzubiAj">#REF!</definedName>
    <definedName name="KostenplusPlatzAj">#REF!</definedName>
    <definedName name="PlaetzeVvj">[1]Ausbildungsbudget!#REF!</definedName>
    <definedName name="SchuelerVj">[1]Ausbildungsbudget!#REF!</definedName>
    <definedName name="Steigerung">[1]Ausbildungsbudget!#REF!</definedName>
    <definedName name="SummeAusbildungsbudget">#REF!</definedName>
    <definedName name="SummeBudgetPlanVvj">[1]Ausbildungsbudget!#REF!</definedName>
    <definedName name="SummeBudgetVj">[1]Ausbildungsbudget!#REF!</definedName>
    <definedName name="SummeBudgetVvj">[1]Ausbildungsbudget!#REF!</definedName>
    <definedName name="SummeRechnungen">#REF!</definedName>
    <definedName name="Version">#REF!</definedName>
    <definedName name="Zahlbetra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2" i="2" l="1"/>
  <c r="G28" i="2" l="1"/>
  <c r="G27" i="2"/>
  <c r="P38" i="2" l="1"/>
  <c r="J31" i="2"/>
  <c r="K28" i="2"/>
  <c r="K27" i="2"/>
  <c r="K26" i="2"/>
  <c r="K25" i="2"/>
  <c r="K18" i="2"/>
  <c r="K19" i="2"/>
  <c r="K20" i="2"/>
  <c r="K21" i="2"/>
  <c r="K22" i="2"/>
  <c r="K23" i="2"/>
  <c r="K24" i="2"/>
  <c r="K17" i="2"/>
  <c r="K15" i="2"/>
  <c r="K14" i="2"/>
  <c r="K16" i="2"/>
  <c r="K13" i="2"/>
  <c r="G16" i="2"/>
  <c r="G13" i="2"/>
  <c r="K12" i="2"/>
  <c r="G12" i="2"/>
  <c r="K11" i="2"/>
  <c r="G11" i="2"/>
  <c r="L20" i="2" l="1"/>
  <c r="L21" i="2"/>
  <c r="L22" i="2"/>
  <c r="L23" i="2"/>
  <c r="L24" i="2"/>
  <c r="L25" i="2"/>
  <c r="L26" i="2"/>
  <c r="H20" i="2"/>
  <c r="H21" i="2"/>
  <c r="H22" i="2"/>
  <c r="H23" i="2"/>
  <c r="H24" i="2"/>
  <c r="H25" i="2"/>
  <c r="H26" i="2"/>
  <c r="E17" i="2"/>
  <c r="I33" i="2"/>
  <c r="I13" i="2" s="1"/>
  <c r="D10" i="2"/>
  <c r="M20" i="2" l="1"/>
  <c r="M26" i="2"/>
  <c r="M22" i="2"/>
  <c r="I10" i="2"/>
  <c r="E10" i="2"/>
  <c r="L12" i="2"/>
  <c r="L14" i="2"/>
  <c r="L15" i="2"/>
  <c r="L16" i="2"/>
  <c r="L17" i="2"/>
  <c r="L18" i="2"/>
  <c r="L19" i="2"/>
  <c r="M21" i="2"/>
  <c r="M23" i="2"/>
  <c r="M24" i="2"/>
  <c r="M25" i="2"/>
  <c r="L27" i="2"/>
  <c r="L28" i="2"/>
  <c r="L11" i="2"/>
  <c r="J33" i="2" l="1"/>
  <c r="L13" i="2" l="1"/>
  <c r="H28" i="2"/>
  <c r="H27" i="2"/>
  <c r="M27" i="2" s="1"/>
  <c r="I46" i="2"/>
  <c r="I44" i="2"/>
  <c r="N38" i="2" l="1"/>
  <c r="M38" i="2"/>
  <c r="O38" i="2"/>
  <c r="I38" i="2" s="1"/>
  <c r="I39" i="2" s="1"/>
  <c r="I47" i="2" s="1"/>
  <c r="H17" i="2" l="1"/>
  <c r="M28" i="2" l="1"/>
  <c r="M17" i="2" l="1"/>
  <c r="H16" i="2" l="1"/>
  <c r="M16" i="2" l="1"/>
  <c r="L10" i="2"/>
  <c r="H11" i="2" l="1"/>
  <c r="H12" i="2"/>
  <c r="M12" i="2" s="1"/>
  <c r="H13" i="2"/>
  <c r="M13" i="2" s="1"/>
  <c r="H14" i="2"/>
  <c r="M14" i="2" s="1"/>
  <c r="H15" i="2"/>
  <c r="M15" i="2" s="1"/>
  <c r="H18" i="2"/>
  <c r="M18" i="2" s="1"/>
  <c r="H19" i="2"/>
  <c r="M19" i="2" s="1"/>
  <c r="M11" i="2" l="1"/>
  <c r="M10" i="2" s="1"/>
  <c r="I56" i="2" s="1"/>
  <c r="I57" i="2" s="1"/>
  <c r="H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tc={5EA86E84-09A3-4EF7-A816-E7E3ACC594D6}</author>
  </authors>
  <commentList>
    <comment ref="B49" authorId="0" shapeId="0" xr:uid="{5EA86E84-09A3-4EF7-A816-E7E3ACC594D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Auch für MT-Berufe?</t>
      </text>
    </comment>
  </commentList>
</comments>
</file>

<file path=xl/sharedStrings.xml><?xml version="1.0" encoding="utf-8"?>
<sst xmlns="http://schemas.openxmlformats.org/spreadsheetml/2006/main" count="89" uniqueCount="85">
  <si>
    <t>Ausbildungsgang</t>
  </si>
  <si>
    <t>Krankenhaus:</t>
  </si>
  <si>
    <t>IK-Nummer:</t>
  </si>
  <si>
    <t>B-A</t>
  </si>
  <si>
    <t>A</t>
  </si>
  <si>
    <t>B</t>
  </si>
  <si>
    <t>Mitglieds-Nr.</t>
  </si>
  <si>
    <t>Anmerkungen:</t>
  </si>
  <si>
    <r>
      <rPr>
        <b/>
        <sz val="10"/>
        <color rgb="FF000000"/>
        <rFont val="Calibri"/>
        <family val="2"/>
        <scheme val="minor"/>
      </rPr>
      <t xml:space="preserve">Es wird darum gebeten, folgenden Hinweis an den Jahresabschlussprüfer weiterzugeben: </t>
    </r>
    <r>
      <rPr>
        <sz val="10"/>
        <color indexed="8"/>
        <rFont val="Calibri"/>
        <family val="2"/>
        <scheme val="minor"/>
      </rPr>
      <t xml:space="preserve">
Bei der Angabe (Testierung) der Anzahl der jahresdurchschnittlich tatsächlich beschäftigten Schüler erfolgt keine Umrechnung auf examinierte Vollkräfte beispielsweise anhand 
des in § 17a Abs. 1 Satz 3 und 4 hinterlegten Anrechnungsschlüssels (also keine Teilung durch 9,5 bzw. 6 oder sonstige Anrechnungen).</t>
    </r>
  </si>
  <si>
    <r>
      <t xml:space="preserve">Es wird jeweils mit </t>
    </r>
    <r>
      <rPr>
        <b/>
        <sz val="10"/>
        <color rgb="FF000000"/>
        <rFont val="Calibri"/>
        <family val="2"/>
        <scheme val="minor"/>
      </rPr>
      <t>auf zwei Nachkommastellen gerundeten Werten</t>
    </r>
    <r>
      <rPr>
        <sz val="10"/>
        <color indexed="8"/>
        <rFont val="Calibri"/>
        <family val="2"/>
        <scheme val="minor"/>
      </rPr>
      <t xml:space="preserve"> weitergerrechnet (siehe Pauschalenberechnungs-Formeln). </t>
    </r>
  </si>
  <si>
    <t>A+B</t>
  </si>
  <si>
    <t>tatsächliche jahresdurchschnittliche Schülerzahl in Vollkräften insgesamt</t>
  </si>
  <si>
    <t>C</t>
  </si>
  <si>
    <t>mind. 15%</t>
  </si>
  <si>
    <t>mind. 20%</t>
  </si>
  <si>
    <t>mind. 25%</t>
  </si>
  <si>
    <t>D</t>
  </si>
  <si>
    <t>A+B+C+D</t>
  </si>
  <si>
    <t>Summe Budget für die Finanzierung zur Praxisanleitung von bei ambulanten/hebammengeleiteten Einrichtungen beschäftigten Praxisanleiterinnen</t>
  </si>
  <si>
    <t>zzgl. praktische Ausbildung im Externat</t>
  </si>
  <si>
    <t>praktische Ausbildung im Externat</t>
  </si>
  <si>
    <t>Pauschale praktische Ausbildung im KH</t>
  </si>
  <si>
    <t>Pauschale zur praktischen Ausbildung im Krankenhaus inklusive Praxisanleitung in außerklinischen Praxiseinsätzen bei freiberuflich tätigen Hebammen und in von Hebammen geleiteten Einrichtungen (Externat)</t>
  </si>
  <si>
    <t>Anzahl Weiterqualifizierungen externer Praxisanleiterinnen, für die beim Ausbildungsfonds eine Weiterqualifizierungsbestätigung eingereicht wird</t>
  </si>
  <si>
    <r>
      <t xml:space="preserve">Alle in der Berechnungshilfe vorausgefüllten Finanzierungspauschalen sind </t>
    </r>
    <r>
      <rPr>
        <sz val="10"/>
        <rFont val="Calibri"/>
        <family val="2"/>
        <scheme val="minor"/>
      </rPr>
      <t>die</t>
    </r>
    <r>
      <rPr>
        <b/>
        <sz val="10"/>
        <rFont val="Calibri"/>
        <family val="2"/>
        <scheme val="minor"/>
      </rPr>
      <t xml:space="preserve"> in der Empfehlungsvereinbarung abgestimmten Beträge</t>
    </r>
    <r>
      <rPr>
        <sz val="10"/>
        <rFont val="Calibri"/>
        <family val="2"/>
        <scheme val="minor"/>
      </rPr>
      <t>.</t>
    </r>
  </si>
  <si>
    <t>Anzahl Schüler Ausbildungsstätte 2023</t>
  </si>
  <si>
    <t>€ pro Schüler
(inkl.
Kosten-
steigerungen)
2023</t>
  </si>
  <si>
    <t xml:space="preserve">Anzahl eigene und fremde Studierende gem. HebRefG 2023 in VK, für die selbst die Organisation der Ausbildung vollumfänglich geleistet wird </t>
  </si>
  <si>
    <t>tatsächliche jahresdurchschnittliche Schülerzahl im 1. Ausbildungsjahr in Vollkräften</t>
  </si>
  <si>
    <r>
      <t xml:space="preserve">Abzugsposition für </t>
    </r>
    <r>
      <rPr>
        <u/>
        <sz val="10"/>
        <color theme="1"/>
        <rFont val="Calibri"/>
        <family val="2"/>
        <scheme val="minor"/>
      </rPr>
      <t>überzahlte</t>
    </r>
    <r>
      <rPr>
        <sz val="10"/>
        <color theme="1"/>
        <rFont val="Calibri"/>
        <family val="2"/>
        <scheme val="minor"/>
      </rPr>
      <t xml:space="preserve"> Externats-Abschläge aus Vorjahren</t>
    </r>
  </si>
  <si>
    <t>Ausgegraute Felder sind nicht zu befüllen!</t>
  </si>
  <si>
    <t>Krankenpflege</t>
  </si>
  <si>
    <t>Summe</t>
  </si>
  <si>
    <t>Kinderkrankenpflege</t>
  </si>
  <si>
    <t>Ergotherapie</t>
  </si>
  <si>
    <t>Diätassistent</t>
  </si>
  <si>
    <t>Hebamme</t>
  </si>
  <si>
    <t>Krankengymnast/Physiotherapeut</t>
  </si>
  <si>
    <t>MTA Labor</t>
  </si>
  <si>
    <t>MTA Radiologie</t>
  </si>
  <si>
    <t>Logopäde</t>
  </si>
  <si>
    <t>Orthoptist</t>
  </si>
  <si>
    <t>MTA Funktionsdiagnostik</t>
  </si>
  <si>
    <t>Studierende gem. HebRefG - Budget praktische Ausbildung</t>
  </si>
  <si>
    <t>Studierende gem. HebRefG - Organisations-Budget</t>
  </si>
  <si>
    <t>ATA</t>
  </si>
  <si>
    <t>OTA</t>
  </si>
  <si>
    <t>Wird für die ATA-Azubis in mehr als 15 % der praktischen Ausbildungszeit Praxisanleitung erbracht?</t>
  </si>
  <si>
    <t>Wird für die OTA-Azubis in mehr als 15 % der praktischen Ausbildungszeit Praxisanleitung erbracht?</t>
  </si>
  <si>
    <r>
      <t>Studierende gem. HebRefG</t>
    </r>
    <r>
      <rPr>
        <sz val="7"/>
        <color rgb="FF000000"/>
        <rFont val="Calibri"/>
        <family val="2"/>
        <scheme val="minor"/>
      </rPr>
      <t xml:space="preserve"> (Tab. 3)</t>
    </r>
  </si>
  <si>
    <r>
      <t>Krankenpflegehilfe</t>
    </r>
    <r>
      <rPr>
        <sz val="7"/>
        <color rgb="FF000000"/>
        <rFont val="Calibri"/>
        <family val="2"/>
        <scheme val="minor"/>
      </rPr>
      <t xml:space="preserve"> (Tab. 2)</t>
    </r>
  </si>
  <si>
    <r>
      <t>ATA Anästhesietechn. Assistenz</t>
    </r>
    <r>
      <rPr>
        <sz val="7"/>
        <color rgb="FF000000"/>
        <rFont val="Calibri"/>
        <family val="2"/>
        <scheme val="minor"/>
      </rPr>
      <t xml:space="preserve"> (Tab.4)</t>
    </r>
  </si>
  <si>
    <r>
      <t>OTA Operationstechn. Assistenz</t>
    </r>
    <r>
      <rPr>
        <sz val="7"/>
        <color rgb="FF000000"/>
        <rFont val="Calibri"/>
        <family val="2"/>
        <scheme val="minor"/>
      </rPr>
      <t xml:space="preserve"> (Tab.4)</t>
    </r>
  </si>
  <si>
    <r>
      <t>MT Labor</t>
    </r>
    <r>
      <rPr>
        <b/>
        <vertAlign val="superscript"/>
        <sz val="10"/>
        <color rgb="FF000000"/>
        <rFont val="Calibri"/>
        <family val="2"/>
        <scheme val="minor"/>
      </rPr>
      <t>1</t>
    </r>
  </si>
  <si>
    <r>
      <t>MT Radiologie</t>
    </r>
    <r>
      <rPr>
        <b/>
        <vertAlign val="superscript"/>
        <sz val="10"/>
        <color rgb="FF000000"/>
        <rFont val="Calibri"/>
        <family val="2"/>
        <scheme val="minor"/>
      </rPr>
      <t>1</t>
    </r>
  </si>
  <si>
    <r>
      <t>MT Funktionsdiagnostik</t>
    </r>
    <r>
      <rPr>
        <b/>
        <vertAlign val="superscript"/>
        <sz val="10"/>
        <color rgb="FF000000"/>
        <rFont val="Calibri"/>
        <family val="2"/>
        <scheme val="minor"/>
      </rPr>
      <t>1</t>
    </r>
  </si>
  <si>
    <r>
      <rPr>
        <u/>
        <vertAlign val="superscript"/>
        <sz val="10"/>
        <color rgb="FF000000"/>
        <rFont val="Calibri"/>
        <family val="2"/>
        <scheme val="minor"/>
      </rPr>
      <t>2</t>
    </r>
    <r>
      <rPr>
        <u/>
        <sz val="10"/>
        <color rgb="FF000000"/>
        <rFont val="Calibri"/>
        <family val="2"/>
        <scheme val="minor"/>
      </rPr>
      <t xml:space="preserve"> Krankenpflegehilfe:</t>
    </r>
    <r>
      <rPr>
        <sz val="10"/>
        <color indexed="8"/>
        <rFont val="Calibri"/>
        <family val="2"/>
        <scheme val="minor"/>
      </rPr>
      <t xml:space="preserve"> 
Die Pauschale "€ pro Schüler" in den Spalten 10 und 11 der Tabelle 1 bezieht sich auf die einjährige Krankenpflegehilfeausbildung. </t>
    </r>
  </si>
  <si>
    <r>
      <t>2. Krankenpflegehilfeausbildung: Angaben zur Ermittlung des Ausbildungsmehrvergütungs-Budgets</t>
    </r>
    <r>
      <rPr>
        <b/>
        <vertAlign val="superscript"/>
        <sz val="11"/>
        <color rgb="FF000000"/>
        <rFont val="Calibri"/>
        <family val="2"/>
        <scheme val="minor"/>
      </rPr>
      <t>2</t>
    </r>
  </si>
  <si>
    <t>tatsächliche jahresdurchschnittliche Schülerzahl im 2. Ausbildungsjahr in Vollkräften</t>
  </si>
  <si>
    <r>
      <t>Wird für mindestens 7 Studierende gem. HebRefG über alle Ausbildungsjahrgänge hinweg die Organisation der Ausbildung vollständig übernommen?</t>
    </r>
    <r>
      <rPr>
        <b/>
        <vertAlign val="superscript"/>
        <sz val="10"/>
        <color theme="1"/>
        <rFont val="Calibri"/>
        <family val="2"/>
        <scheme val="minor"/>
      </rPr>
      <t>3</t>
    </r>
  </si>
  <si>
    <r>
      <t>Anzahl überzahlte Externats-Abschläge aus Vorjahren (zu ermitteln anhand VK-Rechnung)</t>
    </r>
    <r>
      <rPr>
        <b/>
        <vertAlign val="superscript"/>
        <sz val="10"/>
        <color theme="1"/>
        <rFont val="Calibri"/>
        <family val="2"/>
        <scheme val="minor"/>
      </rPr>
      <t>4</t>
    </r>
  </si>
  <si>
    <t>3. Studierende gem. HebRefG: Angaben zur Ermittlung des Ausbildungsstätten-Budgets</t>
  </si>
  <si>
    <r>
      <t>4. ATA- und OTA-Ausbildung: Angaben zur Ermittlung des Ausbildungsstätten-Budgets</t>
    </r>
    <r>
      <rPr>
        <b/>
        <vertAlign val="superscript"/>
        <sz val="11"/>
        <color rgb="FF000000"/>
        <rFont val="Calibri"/>
        <family val="2"/>
        <scheme val="minor"/>
      </rPr>
      <t>5</t>
    </r>
  </si>
  <si>
    <t>Berechnungshilfe zur Ermittlung des Ausbildungsbudgetausgleichs 2024</t>
  </si>
  <si>
    <t>1. Berechnung des Anspruchs gegenüber dem Ausbildungsfonds - Ist-Budget 2024 auf Basis der tatsächlich jahresdurchschnittlich beschäftigten Azubis 2024</t>
  </si>
  <si>
    <t>Anzahl Schüler Ausbildungsstätte 2024</t>
  </si>
  <si>
    <t>€ pro Platz
(inkl. 
Kostenstei-
gerungen)
2023</t>
  </si>
  <si>
    <t>Ausbildungs-
budget
Ausbildungs-
stätte 
2024</t>
  </si>
  <si>
    <t>Anzahl eigene Schüler 2024</t>
  </si>
  <si>
    <t>€ pro Schüler
(inkl.
Kosten-
steigerungen)
2024</t>
  </si>
  <si>
    <t>Ausbildungs-
budget
Schüler
2024</t>
  </si>
  <si>
    <t>Summe
Ausbildungs-
budget 
2024</t>
  </si>
  <si>
    <t>Studierende gem. HebRerfG - tatsächliche jahresdurchnittliche Schülerzahl 2024 in Vollkräften</t>
  </si>
  <si>
    <t>Umfang Praxisanleitung an der praktischen Ausbildungszeit in 2024 in Prozent</t>
  </si>
  <si>
    <t>Studierende gem. HebRefG - Ausbildungsbudget Ausbildungsstätte 2024</t>
  </si>
  <si>
    <r>
      <t xml:space="preserve">in 2024 ausgezahltes Ausbildungsbudget 2024 </t>
    </r>
    <r>
      <rPr>
        <u/>
        <sz val="10"/>
        <color theme="1"/>
        <rFont val="Calibri"/>
        <family val="2"/>
        <scheme val="minor"/>
      </rPr>
      <t>ohne</t>
    </r>
    <r>
      <rPr>
        <sz val="10"/>
        <color theme="1"/>
        <rFont val="Calibri"/>
        <family val="2"/>
        <scheme val="minor"/>
      </rPr>
      <t xml:space="preserve"> Budgetausgleich 2022  (siehe Schreiben der
BWKG vom</t>
    </r>
    <r>
      <rPr>
        <sz val="10"/>
        <color rgb="FFFF0000"/>
        <rFont val="Calibri"/>
        <family val="2"/>
        <scheme val="minor"/>
      </rPr>
      <t xml:space="preserve"> </t>
    </r>
    <r>
      <rPr>
        <sz val="10"/>
        <rFont val="Calibri"/>
        <family val="2"/>
        <scheme val="minor"/>
      </rPr>
      <t xml:space="preserve">22.01.2023 </t>
    </r>
    <r>
      <rPr>
        <sz val="10"/>
        <color theme="1"/>
        <rFont val="Calibri"/>
        <family val="2"/>
        <scheme val="minor"/>
      </rPr>
      <t>und vereinbartes Budget gemäß Anlage 9 (KHEntgG) bzw. Anlage 6 (BPflV a. F.) bzw. Anlage 8 (BPflV) der PSV 2024)</t>
    </r>
  </si>
  <si>
    <r>
      <t xml:space="preserve">Ist-Ausbildungsbudget 2024 </t>
    </r>
    <r>
      <rPr>
        <u/>
        <sz val="10"/>
        <color indexed="8"/>
        <rFont val="Calibri"/>
        <family val="2"/>
        <scheme val="minor"/>
      </rPr>
      <t>ohne</t>
    </r>
    <r>
      <rPr>
        <sz val="10"/>
        <color indexed="8"/>
        <rFont val="Calibri"/>
        <family val="2"/>
        <scheme val="minor"/>
      </rPr>
      <t xml:space="preserve"> Budgetausgleich 2022 (siehe Berechnung unter 1.)</t>
    </r>
  </si>
  <si>
    <t>Budgetausgleich 2024 (Forderung / Verbindlichkeit gegenüber dem Ausbildungsfonds)</t>
  </si>
  <si>
    <r>
      <rPr>
        <u/>
        <sz val="10"/>
        <color rgb="FF000000"/>
        <rFont val="Calibri"/>
        <family val="2"/>
        <scheme val="minor"/>
      </rPr>
      <t xml:space="preserve">Zu Spalte 8: 30 %-Regel </t>
    </r>
    <r>
      <rPr>
        <sz val="10"/>
        <rFont val="Calibri"/>
        <family val="2"/>
        <scheme val="minor"/>
      </rPr>
      <t xml:space="preserve">
- Das Ausbildungsbudget Ausbildungsstätte wird auf Basis der gemeldeten Schülerzahlen berechnet; dabei kommt die "30 %-Regel" zur Anwendung. 
- Grundsätzlich wird bei Veränderungen der Anzahl Schüler Ausbildungsstätte vom Jahr 2023 nach 2024 im ersten Jahr nur der variable Anteil von 30 % der Pauschale je Ausbildungsplatz budgetwirksam umgesetzt. 
- Bei erheblichen </t>
    </r>
    <r>
      <rPr>
        <b/>
        <sz val="10"/>
        <rFont val="Calibri"/>
        <family val="2"/>
        <scheme val="minor"/>
      </rPr>
      <t>strukturellen Veränderungen</t>
    </r>
    <r>
      <rPr>
        <sz val="10"/>
        <rFont val="Calibri"/>
        <family val="2"/>
        <scheme val="minor"/>
      </rPr>
      <t xml:space="preserve">, z.B. Fusionen, Schließungen von Ausbildungsstätten etc., ist diese 30 %-Regel bei der Prognose des Ausbildungsbudgets Ausbildungsstätte im Rahmen der Ermittlung des Ausbildungsfonds 2023 auf Landesebene nicht angewandt worden.
- Bei </t>
    </r>
    <r>
      <rPr>
        <b/>
        <sz val="10"/>
        <rFont val="Calibri"/>
        <family val="2"/>
        <scheme val="minor"/>
      </rPr>
      <t>Ausbildungskooperationen</t>
    </r>
    <r>
      <rPr>
        <sz val="10"/>
        <rFont val="Calibri"/>
        <family val="2"/>
        <scheme val="minor"/>
      </rPr>
      <t xml:space="preserve"> wird die Veränderung der Schülerzahlen im Verbund betrachtet und die 30 %-Regel dementsprechen auf alle Kooperationspartner angewendet bzw. nicht angewendet.
- Bei der </t>
    </r>
    <r>
      <rPr>
        <b/>
        <sz val="10"/>
        <rFont val="Calibri"/>
        <family val="2"/>
        <scheme val="minor"/>
      </rPr>
      <t>Kranken-  und Kinderkrankenpflege</t>
    </r>
    <r>
      <rPr>
        <sz val="10"/>
        <rFont val="Calibri"/>
        <family val="2"/>
        <scheme val="minor"/>
      </rPr>
      <t xml:space="preserve"> findet die 30 %-Regel aufgrund des Übergangs zur neuen Pflegeausbildung gem. Pflegeberufegesetz keine Anwendung. Bei den Studierenden gem. HebRefG findet die 30 %-Regel grundsätzlich keine Anwendung.</t>
    </r>
    <r>
      <rPr>
        <sz val="10"/>
        <color indexed="8"/>
        <rFont val="Calibri"/>
        <family val="2"/>
        <scheme val="minor"/>
      </rPr>
      <t xml:space="preserve">
- Bei den Studierenden gem. HebRefG wird die 30 %-Regel nicht angewendet.</t>
    </r>
  </si>
  <si>
    <r>
      <rPr>
        <u/>
        <vertAlign val="superscript"/>
        <sz val="10"/>
        <color rgb="FF000000"/>
        <rFont val="Calibri"/>
        <family val="2"/>
        <scheme val="minor"/>
      </rPr>
      <t>5</t>
    </r>
    <r>
      <rPr>
        <u/>
        <sz val="10"/>
        <color rgb="FF000000"/>
        <rFont val="Calibri"/>
        <family val="2"/>
        <scheme val="minor"/>
      </rPr>
      <t xml:space="preserve"> ATA- und OTA-Ausbildung:</t>
    </r>
    <r>
      <rPr>
        <sz val="10"/>
        <color indexed="8"/>
        <rFont val="Calibri"/>
        <family val="2"/>
        <scheme val="minor"/>
      </rPr>
      <t xml:space="preserve">
Die  ATA/OTA-Pauschale 2024, wenn mindestens 10 % Anteil Praxisanleitung an der praktischen Ausbildung insgesamt geleistet wird, beträgt 13.750,50 EUR. Die ATA/OTA-Pauschale Ausbildungsstätte, die im Rahmen des Budgetausgleichs 2024 ausbezahlt wird, wenn mindestens 15 % Anteil Praxisanleitung an der praktischen Ausbildung insgesamt geleistet wird, beträgt 15.980,89 EUR. Wenn mehr als 15 % Praxisanleitung in der praktischen Ausbildungszeit erbracht werden, ist in Tabelle 4 im entsprechenden Beruf "ja" auszuwählen; die richtige Pauschale wird dann in die Tabelle 1 übertragen.</t>
    </r>
  </si>
  <si>
    <r>
      <rPr>
        <u/>
        <sz val="10"/>
        <color rgb="FF000000"/>
        <rFont val="Calibri"/>
        <family val="2"/>
        <scheme val="minor"/>
      </rPr>
      <t>Studierende gem. HebRefG</t>
    </r>
    <r>
      <rPr>
        <sz val="10"/>
        <color indexed="8"/>
        <rFont val="Calibri"/>
        <family val="2"/>
        <scheme val="minor"/>
      </rPr>
      <t xml:space="preserve">
</t>
    </r>
    <r>
      <rPr>
        <vertAlign val="superscript"/>
        <sz val="10"/>
        <color rgb="FF000000"/>
        <rFont val="Calibri"/>
        <family val="2"/>
        <scheme val="minor"/>
      </rPr>
      <t>3</t>
    </r>
    <r>
      <rPr>
        <sz val="10"/>
        <color indexed="8"/>
        <rFont val="Calibri"/>
        <family val="2"/>
        <scheme val="minor"/>
      </rPr>
      <t xml:space="preserve"> Die Frage danach, ob „für mindestens 7 Studierende über alle Ausbildungsjahre hinweg die </t>
    </r>
    <r>
      <rPr>
        <b/>
        <sz val="10"/>
        <color rgb="FF000000"/>
        <rFont val="Calibri"/>
        <family val="2"/>
        <scheme val="minor"/>
      </rPr>
      <t>Organisation der Ausbildung</t>
    </r>
    <r>
      <rPr>
        <sz val="10"/>
        <color indexed="8"/>
        <rFont val="Calibri"/>
        <family val="2"/>
        <scheme val="minor"/>
      </rPr>
      <t xml:space="preserve"> hinweg vollständig übernommen“ wird, ist mit „Ja“ zu beantworten, wenn bei einer Studiendauer von 3,5 Jahren mindestens 2 Hebammen-Studis pro Jahr verantwortlich zu betreuen sind und die Studienorganisation zu übernehmen ist. Dies soll für Krankenhäusern mit weniger als 2 Studis/Jahr einen Anreiz dazu bieten, die Organisation des Studiums von einem Kooperationskrankenhaus erbringen zu lassen, bei dem die Ausbildungsorganisation für eine entsprechend größere Anzahl an Studis erbracht wird (siehe BWKG-Mitteilung 839/2021 auf S. 6 und 338/2022). 
</t>
    </r>
    <r>
      <rPr>
        <u/>
        <sz val="10"/>
        <color rgb="FF000000"/>
        <rFont val="Calibri"/>
        <family val="2"/>
        <scheme val="minor"/>
      </rPr>
      <t>Beispiel 1:</t>
    </r>
    <r>
      <rPr>
        <sz val="10"/>
        <color rgb="FF000000"/>
        <rFont val="Calibri"/>
        <family val="2"/>
        <scheme val="minor"/>
      </rPr>
      <t xml:space="preserve"> </t>
    </r>
    <r>
      <rPr>
        <sz val="10"/>
        <color indexed="8"/>
        <rFont val="Calibri"/>
        <family val="2"/>
        <scheme val="minor"/>
      </rPr>
      <t xml:space="preserve">Das Krankenhaus hat pro Jahr 2 Studierende; nach 3,5 Jahren sind 7 Studierende am Krankenhaus. Das Krankenhaus erfüllt damit das Kriterium und trägt „Ja“ ein.
</t>
    </r>
    <r>
      <rPr>
        <u/>
        <sz val="10"/>
        <color rgb="FF000000"/>
        <rFont val="Calibri"/>
        <family val="2"/>
        <scheme val="minor"/>
      </rPr>
      <t>Beispiel 2:</t>
    </r>
    <r>
      <rPr>
        <sz val="10"/>
        <color rgb="FF000000"/>
        <rFont val="Calibri"/>
        <family val="2"/>
        <scheme val="minor"/>
      </rPr>
      <t xml:space="preserve"> </t>
    </r>
    <r>
      <rPr>
        <sz val="10"/>
        <color indexed="8"/>
        <rFont val="Calibri"/>
        <family val="2"/>
        <scheme val="minor"/>
      </rPr>
      <t xml:space="preserve">Das Krankenhaus hat 1 Studierende pro Jahr und übernimmt für ein anderes Krankenhaus die vollständige Organisation des Studiums von je einer Studierenden pro Jahr. Damit wird vom Krankenhaus für 2 Studierende pro Jahr die Organisation des Studiums übernommen; nach 3,5 Jahren Studiendauer übernimmt das Krankenhaus für mindestens 7 Studierende die Organisation des Studiums. Es gibt „Ja“ an. 
</t>
    </r>
    <r>
      <rPr>
        <u/>
        <sz val="10"/>
        <color rgb="FF000000"/>
        <rFont val="Calibri"/>
        <family val="2"/>
        <scheme val="minor"/>
      </rPr>
      <t>Achtung:</t>
    </r>
    <r>
      <rPr>
        <sz val="10"/>
        <color indexed="8"/>
        <rFont val="Calibri"/>
        <family val="2"/>
        <scheme val="minor"/>
      </rPr>
      <t xml:space="preserve"> Abbrecher müssen zum Abzug gebracht werden und könnten die Erfüllung des Kriteriums gefährden, womit die Organisationspauschale (in 2024: 2.181,09 EUR) nicht zur Auszahlung kommen würde (siehe BWKG-Mitteilung 701/2022).
</t>
    </r>
  </si>
  <si>
    <r>
      <rPr>
        <vertAlign val="superscript"/>
        <sz val="10"/>
        <color rgb="FF000000"/>
        <rFont val="Calibri"/>
        <family val="2"/>
        <scheme val="minor"/>
      </rPr>
      <t>4</t>
    </r>
    <r>
      <rPr>
        <sz val="10"/>
        <color indexed="8"/>
        <rFont val="Calibri"/>
        <family val="2"/>
        <scheme val="minor"/>
      </rPr>
      <t xml:space="preserve"> Bei Abbruch des Studiums sind </t>
    </r>
    <r>
      <rPr>
        <b/>
        <sz val="10"/>
        <color rgb="FF000000"/>
        <rFont val="Calibri"/>
        <family val="2"/>
        <scheme val="minor"/>
      </rPr>
      <t>überzahlte Anteile der Pauschale "Praktische Ausbildung im Externat"</t>
    </r>
    <r>
      <rPr>
        <sz val="10"/>
        <color indexed="8"/>
        <rFont val="Calibri"/>
        <family val="2"/>
        <scheme val="minor"/>
      </rPr>
      <t xml:space="preserve"> an den Ausbildungsfonds zurückzuführen. Überzahlungen entstehend dann, wenn für die entsprechende Studierende dem bis dahin finanzierten Anteil aus Vorjahren noch keine Kosten für den verpflichtenden 480 h-Einsatz in außerklinischen Praxiseinsätzen bei freiberuflich tätigen Hebammen oder in von Hebammen geleiteten Einrichtungen (Externat) gegenüberstehen. ACHTUNG: Wenn im Externat Praxisanleitung stattfand, die der hebammengeleiteten Einrichtung vergütet wurde, liegt (für diesen Anteil) KEINE Überzahlung vor.
Beispiel: Wenn für eine Studierende, die im Oktober 2023 in das Studium einstieg, ein Planbudget bezogen wird, und diese in 2024 die Ausbildung abbricht (und noch keine Praxisanleitung im Externat stattfand), sind in 2024 für das Jahr 2023 3/12 bzw. 0,25 VK der 1.885,71 € = 471,43 € als überzahlten Externats-Abschlag an den Fonds zurückzuzahlen. Als "Anzahl überzahlte Externats-Abschläge aus Vorjahren" wäre in dem Beispiel 0,25 VK einzutragen. 
</t>
    </r>
  </si>
  <si>
    <t>€ pro Platz
(inkl.
Kosten-
steigerungen)
2024</t>
  </si>
  <si>
    <t>5. Berechnung des Ausbildungsbudgetausgleichs 2024</t>
  </si>
  <si>
    <r>
      <rPr>
        <u/>
        <vertAlign val="superscript"/>
        <sz val="10"/>
        <color rgb="FF000000"/>
        <rFont val="Calibri"/>
        <family val="2"/>
        <scheme val="minor"/>
      </rPr>
      <t>1</t>
    </r>
    <r>
      <rPr>
        <u/>
        <sz val="10"/>
        <color rgb="FF000000"/>
        <rFont val="Calibri"/>
        <family val="2"/>
        <scheme val="minor"/>
      </rPr>
      <t xml:space="preserve"> MT-Berufe:</t>
    </r>
    <r>
      <rPr>
        <sz val="10"/>
        <color indexed="8"/>
        <rFont val="Calibri"/>
        <family val="2"/>
        <scheme val="minor"/>
      </rPr>
      <t xml:space="preserve">
Für die MT-Berufe sollen im 1. Halbjahr 2025 rückwirkend für das Budgetjahr 2023 landeseinheitliche Ausbildungsstättenpauschalen vereinbart werden, die im Rahmen des Budgetausgleichs zur Anwendung kommen sollen. Kaufmännisch vorsichtig können im Ausgleichs-Berechnungs-Sheet die bisher für die entsprechende MTA-Ausbildung zum Ansatz kommenden Ausbildungsstätten-Pauschalen eingetragen werden. Für Krankenhäuser, die mit Privatschulen kooperieren, die nicht an Krankenhäusern sind (insbesondere MTAE), wird im Jahr 2024 bei der MT-Radiologie-Ausbildung eine vorläufige Schulpauschale in Höhe von 12.544,61 EUR und in der MT-Labor-Ausbildung in Höhe von 11.499,22 EUR angesetzt.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</si>
</sst>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0.00\ &quot;€&quot;"/>
    <numFmt numFmtId="165" formatCode="_-* #,##0.00\ [$€-407]_-;\-* #,##0.00\ [$€-407]_-;_-* &quot;-&quot;??\ [$€-407]_-;_-@_-"/>
    <numFmt numFmtId="166" formatCode="0.00\ &quot;VK&quot;"/>
    <numFmt numFmtId="167" formatCode="General\ &quot;Stck.&quot;"/>
    <numFmt numFmtId="168" formatCode="0.000000000%"/>
  </numFmts>
  <fonts count="28" x14ac:knownFonts="1">
    <font>
      <sz val="10"/>
      <name val="Arial"/>
    </font>
    <font>
      <sz val="10"/>
      <name val="Arial"/>
      <family val="2"/>
    </font>
    <font>
      <sz val="10"/>
      <color indexed="8"/>
      <name val="Arial"/>
      <family val="2"/>
    </font>
    <font>
      <sz val="10"/>
      <color indexed="8"/>
      <name val="Calibri"/>
      <family val="2"/>
      <scheme val="minor"/>
    </font>
    <font>
      <b/>
      <sz val="12"/>
      <name val="Calibri"/>
      <family val="2"/>
      <scheme val="minor"/>
    </font>
    <font>
      <sz val="10"/>
      <name val="Calibri"/>
      <family val="2"/>
      <scheme val="minor"/>
    </font>
    <font>
      <b/>
      <sz val="10"/>
      <name val="Calibri"/>
      <family val="2"/>
      <scheme val="minor"/>
    </font>
    <font>
      <b/>
      <sz val="10"/>
      <color indexed="8"/>
      <name val="Calibri"/>
      <family val="2"/>
      <scheme val="minor"/>
    </font>
    <font>
      <b/>
      <sz val="11"/>
      <name val="Calibri"/>
      <family val="2"/>
      <scheme val="minor"/>
    </font>
    <font>
      <sz val="11"/>
      <name val="Calibri"/>
      <family val="2"/>
      <scheme val="minor"/>
    </font>
    <font>
      <b/>
      <sz val="11"/>
      <color indexed="8"/>
      <name val="Calibri"/>
      <family val="2"/>
      <scheme val="minor"/>
    </font>
    <font>
      <sz val="10"/>
      <color theme="1"/>
      <name val="Calibri"/>
      <family val="2"/>
      <scheme val="minor"/>
    </font>
    <font>
      <u/>
      <sz val="10"/>
      <color theme="1"/>
      <name val="Calibri"/>
      <family val="2"/>
      <scheme val="minor"/>
    </font>
    <font>
      <sz val="10"/>
      <color rgb="FFFF0000"/>
      <name val="Calibri"/>
      <family val="2"/>
      <scheme val="minor"/>
    </font>
    <font>
      <u/>
      <sz val="10"/>
      <color indexed="8"/>
      <name val="Calibri"/>
      <family val="2"/>
      <scheme val="minor"/>
    </font>
    <font>
      <b/>
      <u/>
      <sz val="10"/>
      <color indexed="8"/>
      <name val="Calibri"/>
      <family val="2"/>
      <scheme val="minor"/>
    </font>
    <font>
      <b/>
      <sz val="10"/>
      <color rgb="FF000000"/>
      <name val="Calibri"/>
      <family val="2"/>
      <scheme val="minor"/>
    </font>
    <font>
      <sz val="10"/>
      <name val="Arial"/>
      <family val="2"/>
    </font>
    <font>
      <b/>
      <sz val="10"/>
      <color theme="1"/>
      <name val="Calibri"/>
      <family val="2"/>
      <scheme val="minor"/>
    </font>
    <font>
      <u/>
      <sz val="10"/>
      <color rgb="FF000000"/>
      <name val="Calibri"/>
      <family val="2"/>
      <scheme val="minor"/>
    </font>
    <font>
      <sz val="10"/>
      <color rgb="FF000000"/>
      <name val="Calibri"/>
      <family val="2"/>
      <scheme val="minor"/>
    </font>
    <font>
      <vertAlign val="superscript"/>
      <sz val="10"/>
      <color rgb="FF000000"/>
      <name val="Calibri"/>
      <family val="2"/>
      <scheme val="minor"/>
    </font>
    <font>
      <u/>
      <vertAlign val="superscript"/>
      <sz val="10"/>
      <color rgb="FF000000"/>
      <name val="Calibri"/>
      <family val="2"/>
      <scheme val="minor"/>
    </font>
    <font>
      <sz val="7"/>
      <color rgb="FF000000"/>
      <name val="Calibri"/>
      <family val="2"/>
      <scheme val="minor"/>
    </font>
    <font>
      <b/>
      <vertAlign val="superscript"/>
      <sz val="10"/>
      <color theme="1"/>
      <name val="Calibri"/>
      <family val="2"/>
      <scheme val="minor"/>
    </font>
    <font>
      <b/>
      <vertAlign val="superscript"/>
      <sz val="10"/>
      <color rgb="FF000000"/>
      <name val="Calibri"/>
      <family val="2"/>
      <scheme val="minor"/>
    </font>
    <font>
      <b/>
      <vertAlign val="superscript"/>
      <sz val="11"/>
      <color rgb="FF000000"/>
      <name val="Calibri"/>
      <family val="2"/>
      <scheme val="minor"/>
    </font>
    <font>
      <b/>
      <sz val="11"/>
      <color rgb="FF000000"/>
      <name val="Calibri"/>
      <family val="2"/>
      <scheme val="minor"/>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indexed="53"/>
        <bgColor indexed="64"/>
      </patternFill>
    </fill>
    <fill>
      <patternFill patternType="solid">
        <fgColor indexed="65"/>
        <bgColor indexed="64"/>
      </patternFill>
    </fill>
    <fill>
      <patternFill patternType="solid">
        <fgColor theme="0"/>
        <bgColor indexed="64"/>
      </patternFill>
    </fill>
    <fill>
      <patternFill patternType="solid">
        <fgColor theme="0" tint="-0.249977111117893"/>
        <bgColor indexed="64"/>
      </patternFill>
    </fill>
    <fill>
      <patternFill patternType="solid">
        <fgColor rgb="FFFFCC9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44" fontId="1" fillId="0" borderId="0" applyFont="0" applyFill="0" applyBorder="0" applyAlignment="0" applyProtection="0"/>
    <xf numFmtId="0" fontId="2" fillId="0" borderId="0"/>
    <xf numFmtId="9" fontId="17" fillId="0" borderId="0" applyFont="0" applyFill="0" applyBorder="0" applyAlignment="0" applyProtection="0"/>
  </cellStyleXfs>
  <cellXfs count="90">
    <xf numFmtId="0" fontId="0" fillId="0" borderId="0" xfId="0"/>
    <xf numFmtId="0" fontId="3" fillId="6" borderId="0" xfId="2" applyFont="1" applyFill="1"/>
    <xf numFmtId="0" fontId="3" fillId="6" borderId="0" xfId="2" applyFont="1" applyFill="1" applyAlignment="1">
      <alignment textRotation="255"/>
    </xf>
    <xf numFmtId="0" fontId="5" fillId="2" borderId="0" xfId="0" applyFont="1" applyFill="1"/>
    <xf numFmtId="0" fontId="3" fillId="6" borderId="1" xfId="2" applyFont="1" applyFill="1" applyBorder="1" applyAlignment="1">
      <alignment horizontal="center"/>
    </xf>
    <xf numFmtId="0" fontId="9" fillId="2" borderId="0" xfId="0" applyFont="1" applyFill="1"/>
    <xf numFmtId="49" fontId="7" fillId="3" borderId="1" xfId="2" applyNumberFormat="1" applyFont="1" applyFill="1" applyBorder="1" applyAlignment="1">
      <alignment horizontal="center" vertical="center" wrapText="1"/>
    </xf>
    <xf numFmtId="49" fontId="7" fillId="3" borderId="1" xfId="2" applyNumberFormat="1" applyFont="1" applyFill="1" applyBorder="1" applyAlignment="1">
      <alignment horizontal="center" vertical="center"/>
    </xf>
    <xf numFmtId="0" fontId="6" fillId="6" borderId="1" xfId="2" applyFont="1" applyFill="1" applyBorder="1" applyAlignment="1">
      <alignment horizontal="center" vertical="center" wrapText="1"/>
    </xf>
    <xf numFmtId="0" fontId="6" fillId="4" borderId="1" xfId="2" applyFont="1" applyFill="1" applyBorder="1" applyAlignment="1">
      <alignment horizontal="center" vertical="center" wrapText="1"/>
    </xf>
    <xf numFmtId="49" fontId="7" fillId="6" borderId="1" xfId="2" applyNumberFormat="1" applyFont="1" applyFill="1" applyBorder="1" applyAlignment="1">
      <alignment horizontal="left" wrapText="1"/>
    </xf>
    <xf numFmtId="4" fontId="7" fillId="6" borderId="1" xfId="2" applyNumberFormat="1" applyFont="1" applyFill="1" applyBorder="1" applyAlignment="1">
      <alignment horizontal="right" wrapText="1"/>
    </xf>
    <xf numFmtId="164" fontId="7" fillId="6" borderId="1" xfId="2" applyNumberFormat="1" applyFont="1" applyFill="1" applyBorder="1" applyAlignment="1">
      <alignment horizontal="right" wrapText="1"/>
    </xf>
    <xf numFmtId="164" fontId="7" fillId="4" borderId="1" xfId="2" applyNumberFormat="1" applyFont="1" applyFill="1" applyBorder="1" applyAlignment="1">
      <alignment horizontal="right" wrapText="1"/>
    </xf>
    <xf numFmtId="164" fontId="7" fillId="5" borderId="1" xfId="2" applyNumberFormat="1" applyFont="1" applyFill="1" applyBorder="1" applyAlignment="1">
      <alignment horizontal="right" wrapText="1"/>
    </xf>
    <xf numFmtId="49" fontId="3" fillId="6" borderId="1" xfId="2" applyNumberFormat="1" applyFont="1" applyFill="1" applyBorder="1" applyAlignment="1">
      <alignment horizontal="left"/>
    </xf>
    <xf numFmtId="4" fontId="3" fillId="6" borderId="1" xfId="2" applyNumberFormat="1" applyFont="1" applyFill="1" applyBorder="1" applyAlignment="1">
      <alignment horizontal="right" wrapText="1"/>
    </xf>
    <xf numFmtId="164" fontId="3" fillId="6" borderId="1" xfId="2" applyNumberFormat="1" applyFont="1" applyFill="1" applyBorder="1" applyAlignment="1">
      <alignment horizontal="right" wrapText="1"/>
    </xf>
    <xf numFmtId="0" fontId="3" fillId="7" borderId="0" xfId="2" applyFont="1" applyFill="1"/>
    <xf numFmtId="0" fontId="3" fillId="7" borderId="0" xfId="2" applyFont="1" applyFill="1" applyAlignment="1">
      <alignment textRotation="255"/>
    </xf>
    <xf numFmtId="0" fontId="5" fillId="7" borderId="0" xfId="0" applyFont="1" applyFill="1" applyAlignment="1">
      <alignment textRotation="255"/>
    </xf>
    <xf numFmtId="0" fontId="5" fillId="7" borderId="0" xfId="0" applyFont="1" applyFill="1" applyAlignment="1">
      <alignment vertical="top" textRotation="180" shrinkToFit="1"/>
    </xf>
    <xf numFmtId="0" fontId="5" fillId="7" borderId="0" xfId="0" applyFont="1" applyFill="1"/>
    <xf numFmtId="0" fontId="9" fillId="7" borderId="0" xfId="0" applyFont="1" applyFill="1" applyAlignment="1">
      <alignment horizontal="right"/>
    </xf>
    <xf numFmtId="0" fontId="9" fillId="7" borderId="4" xfId="0" applyFont="1" applyFill="1" applyBorder="1"/>
    <xf numFmtId="0" fontId="5" fillId="7" borderId="0" xfId="0" applyFont="1" applyFill="1" applyAlignment="1" applyProtection="1">
      <alignment horizontal="center"/>
      <protection locked="0"/>
    </xf>
    <xf numFmtId="0" fontId="9" fillId="7" borderId="0" xfId="0" applyFont="1" applyFill="1"/>
    <xf numFmtId="49" fontId="3" fillId="6" borderId="1" xfId="2" applyNumberFormat="1" applyFont="1" applyFill="1" applyBorder="1" applyAlignment="1">
      <alignment horizontal="center" wrapText="1"/>
    </xf>
    <xf numFmtId="0" fontId="3" fillId="6" borderId="1" xfId="2" applyFont="1" applyFill="1" applyBorder="1" applyAlignment="1">
      <alignment horizontal="center" wrapText="1"/>
    </xf>
    <xf numFmtId="0" fontId="2" fillId="6" borderId="0" xfId="2" applyFill="1"/>
    <xf numFmtId="0" fontId="3" fillId="6" borderId="5" xfId="2" applyFont="1" applyFill="1" applyBorder="1" applyAlignment="1">
      <alignment vertical="top"/>
    </xf>
    <xf numFmtId="0" fontId="3" fillId="6" borderId="5" xfId="2" applyFont="1" applyFill="1" applyBorder="1"/>
    <xf numFmtId="0" fontId="7" fillId="6" borderId="1" xfId="2" applyFont="1" applyFill="1" applyBorder="1"/>
    <xf numFmtId="0" fontId="6" fillId="0" borderId="1" xfId="2" applyFont="1" applyBorder="1" applyAlignment="1">
      <alignment horizontal="center" vertical="center" wrapText="1"/>
    </xf>
    <xf numFmtId="0" fontId="15" fillId="6" borderId="0" xfId="2" applyFont="1" applyFill="1" applyAlignment="1">
      <alignment horizontal="left" vertical="top"/>
    </xf>
    <xf numFmtId="0" fontId="3" fillId="6" borderId="0" xfId="2" applyFont="1" applyFill="1" applyAlignment="1">
      <alignment horizontal="left" vertical="top"/>
    </xf>
    <xf numFmtId="0" fontId="7" fillId="6" borderId="0" xfId="2" applyFont="1" applyFill="1"/>
    <xf numFmtId="0" fontId="7" fillId="6" borderId="0" xfId="2" applyFont="1" applyFill="1" applyAlignment="1">
      <alignment horizontal="left"/>
    </xf>
    <xf numFmtId="164" fontId="7" fillId="6" borderId="0" xfId="2" applyNumberFormat="1" applyFont="1" applyFill="1" applyAlignment="1">
      <alignment horizontal="right"/>
    </xf>
    <xf numFmtId="44" fontId="3" fillId="6" borderId="0" xfId="2" applyNumberFormat="1" applyFont="1" applyFill="1"/>
    <xf numFmtId="0" fontId="10" fillId="6" borderId="0" xfId="2" applyFont="1" applyFill="1" applyAlignment="1">
      <alignment horizontal="left" wrapText="1"/>
    </xf>
    <xf numFmtId="164" fontId="5" fillId="6" borderId="1" xfId="2" applyNumberFormat="1" applyFont="1" applyFill="1" applyBorder="1" applyAlignment="1">
      <alignment horizontal="right" wrapText="1"/>
    </xf>
    <xf numFmtId="0" fontId="3" fillId="6" borderId="1" xfId="2" applyFont="1" applyFill="1" applyBorder="1"/>
    <xf numFmtId="49" fontId="3" fillId="6" borderId="0" xfId="2" applyNumberFormat="1" applyFont="1" applyFill="1" applyAlignment="1">
      <alignment horizontal="center" wrapText="1"/>
    </xf>
    <xf numFmtId="49" fontId="3" fillId="6" borderId="0" xfId="2" applyNumberFormat="1" applyFont="1" applyFill="1" applyAlignment="1">
      <alignment horizontal="left"/>
    </xf>
    <xf numFmtId="4" fontId="3" fillId="6" borderId="0" xfId="2" applyNumberFormat="1" applyFont="1" applyFill="1" applyAlignment="1">
      <alignment horizontal="right" wrapText="1"/>
    </xf>
    <xf numFmtId="164" fontId="3" fillId="6" borderId="0" xfId="2" applyNumberFormat="1" applyFont="1" applyFill="1" applyAlignment="1">
      <alignment horizontal="right" wrapText="1"/>
    </xf>
    <xf numFmtId="164" fontId="5" fillId="6" borderId="0" xfId="2" applyNumberFormat="1" applyFont="1" applyFill="1" applyAlignment="1">
      <alignment horizontal="right" wrapText="1"/>
    </xf>
    <xf numFmtId="164" fontId="13" fillId="6" borderId="0" xfId="2" applyNumberFormat="1" applyFont="1" applyFill="1" applyAlignment="1">
      <alignment horizontal="right" wrapText="1"/>
    </xf>
    <xf numFmtId="4" fontId="3" fillId="8" borderId="1" xfId="2" applyNumberFormat="1" applyFont="1" applyFill="1" applyBorder="1" applyAlignment="1">
      <alignment horizontal="right" wrapText="1"/>
    </xf>
    <xf numFmtId="164" fontId="5" fillId="0" borderId="1" xfId="2" applyNumberFormat="1" applyFont="1" applyBorder="1" applyAlignment="1">
      <alignment horizontal="right" wrapText="1"/>
    </xf>
    <xf numFmtId="164" fontId="3" fillId="8" borderId="1" xfId="2" applyNumberFormat="1" applyFont="1" applyFill="1" applyBorder="1" applyAlignment="1">
      <alignment horizontal="right" wrapText="1"/>
    </xf>
    <xf numFmtId="164" fontId="5" fillId="8" borderId="1" xfId="2" applyNumberFormat="1" applyFont="1" applyFill="1" applyBorder="1" applyAlignment="1">
      <alignment horizontal="right" wrapText="1"/>
    </xf>
    <xf numFmtId="0" fontId="3" fillId="6" borderId="1" xfId="2" applyFont="1" applyFill="1" applyBorder="1" applyAlignment="1">
      <alignment horizontal="left"/>
    </xf>
    <xf numFmtId="165" fontId="3" fillId="6" borderId="0" xfId="2" applyNumberFormat="1" applyFont="1" applyFill="1"/>
    <xf numFmtId="164" fontId="3" fillId="0" borderId="1" xfId="2" applyNumberFormat="1" applyFont="1" applyBorder="1" applyAlignment="1">
      <alignment horizontal="right" wrapText="1"/>
    </xf>
    <xf numFmtId="9" fontId="5" fillId="0" borderId="1" xfId="3" applyFont="1" applyFill="1" applyBorder="1" applyAlignment="1" applyProtection="1">
      <alignment horizontal="center" vertical="center" wrapText="1"/>
      <protection locked="0"/>
    </xf>
    <xf numFmtId="165" fontId="3" fillId="8" borderId="1" xfId="2" applyNumberFormat="1" applyFont="1" applyFill="1" applyBorder="1" applyAlignment="1">
      <alignment vertical="center"/>
    </xf>
    <xf numFmtId="164" fontId="3" fillId="6" borderId="2" xfId="2" applyNumberFormat="1" applyFont="1" applyFill="1" applyBorder="1" applyAlignment="1">
      <alignment vertical="center"/>
    </xf>
    <xf numFmtId="164" fontId="7" fillId="5" borderId="1" xfId="2" applyNumberFormat="1" applyFont="1" applyFill="1" applyBorder="1" applyAlignment="1">
      <alignment horizontal="right" vertical="center" wrapText="1"/>
    </xf>
    <xf numFmtId="166" fontId="3" fillId="6" borderId="1" xfId="2" applyNumberFormat="1" applyFont="1" applyFill="1" applyBorder="1" applyAlignment="1">
      <alignment horizontal="center" vertical="center"/>
    </xf>
    <xf numFmtId="167" fontId="3" fillId="6" borderId="1" xfId="2" applyNumberFormat="1" applyFont="1" applyFill="1" applyBorder="1" applyAlignment="1">
      <alignment horizontal="center" vertical="center"/>
    </xf>
    <xf numFmtId="9" fontId="6" fillId="8" borderId="1" xfId="3" applyFont="1" applyFill="1" applyBorder="1" applyAlignment="1" applyProtection="1">
      <alignment vertical="center" wrapText="1"/>
      <protection locked="0"/>
    </xf>
    <xf numFmtId="164" fontId="6" fillId="0" borderId="1" xfId="2" applyNumberFormat="1" applyFont="1" applyBorder="1" applyAlignment="1">
      <alignment horizontal="right" wrapText="1"/>
    </xf>
    <xf numFmtId="164" fontId="5" fillId="0" borderId="1" xfId="2" applyNumberFormat="1" applyFont="1" applyBorder="1" applyAlignment="1">
      <alignment horizontal="right" vertical="center" wrapText="1"/>
    </xf>
    <xf numFmtId="166" fontId="3" fillId="8" borderId="1" xfId="2" applyNumberFormat="1" applyFont="1" applyFill="1" applyBorder="1" applyAlignment="1">
      <alignment horizontal="center" vertical="center"/>
    </xf>
    <xf numFmtId="164" fontId="5" fillId="8" borderId="1" xfId="2" applyNumberFormat="1" applyFont="1" applyFill="1" applyBorder="1" applyAlignment="1">
      <alignment horizontal="right" vertical="center" wrapText="1"/>
    </xf>
    <xf numFmtId="0" fontId="6" fillId="9" borderId="1" xfId="2" applyFont="1" applyFill="1" applyBorder="1" applyAlignment="1">
      <alignment horizontal="center" vertical="center" wrapText="1"/>
    </xf>
    <xf numFmtId="0" fontId="7" fillId="9" borderId="1" xfId="2" applyFont="1" applyFill="1" applyBorder="1"/>
    <xf numFmtId="164" fontId="7" fillId="9" borderId="3" xfId="2" applyNumberFormat="1" applyFont="1" applyFill="1" applyBorder="1" applyAlignment="1">
      <alignment horizontal="right" vertical="center"/>
    </xf>
    <xf numFmtId="168" fontId="3" fillId="6" borderId="0" xfId="3" applyNumberFormat="1" applyFont="1" applyFill="1"/>
    <xf numFmtId="164" fontId="5" fillId="7" borderId="0" xfId="0" applyNumberFormat="1" applyFont="1" applyFill="1" applyAlignment="1">
      <alignment vertical="top" textRotation="180" shrinkToFit="1"/>
    </xf>
    <xf numFmtId="164" fontId="3" fillId="6" borderId="0" xfId="2" applyNumberFormat="1" applyFont="1" applyFill="1"/>
    <xf numFmtId="0" fontId="3" fillId="6" borderId="0" xfId="2" applyFont="1" applyFill="1" applyAlignment="1">
      <alignment vertical="top"/>
    </xf>
    <xf numFmtId="164" fontId="3" fillId="6" borderId="0" xfId="2" applyNumberFormat="1" applyFont="1" applyFill="1" applyAlignment="1">
      <alignment horizontal="right" vertical="top" wrapText="1"/>
    </xf>
    <xf numFmtId="0" fontId="3" fillId="6" borderId="0" xfId="2" applyFont="1" applyFill="1" applyAlignment="1">
      <alignment vertical="top" textRotation="255"/>
    </xf>
    <xf numFmtId="0" fontId="10" fillId="6" borderId="0" xfId="2" applyFont="1" applyFill="1" applyAlignment="1">
      <alignment vertical="top" wrapText="1"/>
    </xf>
    <xf numFmtId="0" fontId="4" fillId="7" borderId="0" xfId="0" applyFont="1" applyFill="1" applyAlignment="1">
      <alignment horizontal="left"/>
    </xf>
    <xf numFmtId="0" fontId="3" fillId="0" borderId="0" xfId="2" applyFont="1" applyAlignment="1">
      <alignment horizontal="left" vertical="top" wrapText="1"/>
    </xf>
    <xf numFmtId="0" fontId="11" fillId="0" borderId="1" xfId="2" applyFont="1" applyBorder="1" applyAlignment="1">
      <alignment horizontal="left" wrapText="1"/>
    </xf>
    <xf numFmtId="0" fontId="3" fillId="7" borderId="0" xfId="2" applyFont="1" applyFill="1" applyAlignment="1">
      <alignment horizontal="left" vertical="top" wrapText="1"/>
    </xf>
    <xf numFmtId="0" fontId="18" fillId="0" borderId="1" xfId="2" applyFont="1" applyBorder="1" applyAlignment="1">
      <alignment horizontal="left" wrapText="1"/>
    </xf>
    <xf numFmtId="0" fontId="8" fillId="7" borderId="0" xfId="0" applyFont="1" applyFill="1" applyAlignment="1">
      <alignment horizontal="left" wrapText="1"/>
    </xf>
    <xf numFmtId="0" fontId="11" fillId="0" borderId="1" xfId="2" quotePrefix="1" applyFont="1" applyBorder="1" applyAlignment="1">
      <alignment horizontal="left" wrapText="1"/>
    </xf>
    <xf numFmtId="0" fontId="3" fillId="6" borderId="1" xfId="2" applyFont="1" applyFill="1" applyBorder="1" applyAlignment="1">
      <alignment horizontal="left" wrapText="1"/>
    </xf>
    <xf numFmtId="0" fontId="9" fillId="7" borderId="4" xfId="0" applyFont="1" applyFill="1" applyBorder="1" applyAlignment="1" applyProtection="1">
      <alignment horizontal="center"/>
      <protection locked="0"/>
    </xf>
    <xf numFmtId="0" fontId="10" fillId="6" borderId="4" xfId="2" applyFont="1" applyFill="1" applyBorder="1" applyAlignment="1">
      <alignment horizontal="left" vertical="top" wrapText="1"/>
    </xf>
    <xf numFmtId="0" fontId="27" fillId="6" borderId="4" xfId="2" applyFont="1" applyFill="1" applyBorder="1" applyAlignment="1">
      <alignment horizontal="left" vertical="top" wrapText="1"/>
    </xf>
    <xf numFmtId="0" fontId="3" fillId="6" borderId="1" xfId="2" applyFont="1" applyFill="1" applyBorder="1" applyAlignment="1">
      <alignment horizontal="left"/>
    </xf>
    <xf numFmtId="0" fontId="7" fillId="9" borderId="1" xfId="2" applyFont="1" applyFill="1" applyBorder="1" applyAlignment="1">
      <alignment horizontal="left"/>
    </xf>
  </cellXfs>
  <cellStyles count="4">
    <cellStyle name="Euro" xfId="1" xr:uid="{00000000-0005-0000-0000-000000000000}"/>
    <cellStyle name="Prozent" xfId="3" builtinId="5"/>
    <cellStyle name="Standard" xfId="0" builtinId="0"/>
    <cellStyle name="Standard_Ausbildungsbudget2010_MusterBudgetunterlagen" xfId="2" xr:uid="{00000000-0005-0000-0000-000002000000}"/>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bwkg.local\redir$\DOKUME~1\ROESSL~1\LOKALE~1\Temp\Ausbildungsbudget2010_MusterBudgetunterlag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1"/>
      <sheetName val="Ausbildungsbudget"/>
    </sheetNames>
    <sheetDataSet>
      <sheetData sheetId="0"/>
      <sheetData sheetId="1"/>
    </sheetDataSet>
  </externalBook>
</externalLink>
</file>

<file path=xl/persons/person.xml><?xml version="1.0" encoding="utf-8"?>
<personList xmlns="http://schemas.microsoft.com/office/spreadsheetml/2018/threadedcomments" xmlns:x="http://schemas.openxmlformats.org/spreadsheetml/2006/main">
  <person displayName="Guter, Selina" id="{954409D9-1EC6-4F4A-B078-A0ADA956DBD6}" userId="S::Guter@bwkg.de::e745a96f-cfd4-4528-9c5a-f4b58263ee63"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9" dT="2025-01-20T09:44:08.58" personId="{954409D9-1EC6-4F4A-B078-A0ADA956DBD6}" id="{5EA86E84-09A3-4EF7-A816-E7E3ACC594D6}">
    <text>Auch für MT-Berufe?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70"/>
  <sheetViews>
    <sheetView tabSelected="1" topLeftCell="A59" zoomScaleNormal="100" zoomScaleSheetLayoutView="95" workbookViewId="0">
      <selection activeCell="M65" sqref="M65"/>
    </sheetView>
  </sheetViews>
  <sheetFormatPr baseColWidth="10" defaultColWidth="11.42578125" defaultRowHeight="12.75" x14ac:dyDescent="0.2"/>
  <cols>
    <col min="1" max="1" width="2.28515625" style="1" customWidth="1"/>
    <col min="2" max="2" width="12.42578125" style="1" bestFit="1" customWidth="1"/>
    <col min="3" max="3" width="29" style="1" customWidth="1"/>
    <col min="4" max="4" width="11.5703125" style="1" bestFit="1" customWidth="1"/>
    <col min="5" max="5" width="12.140625" style="1" customWidth="1"/>
    <col min="6" max="6" width="11.85546875" style="1" bestFit="1" customWidth="1"/>
    <col min="7" max="7" width="11.85546875" style="1" customWidth="1"/>
    <col min="8" max="8" width="13.42578125" style="1" bestFit="1" customWidth="1"/>
    <col min="9" max="9" width="12.28515625" style="1" customWidth="1"/>
    <col min="10" max="10" width="11.5703125" style="1" bestFit="1" customWidth="1"/>
    <col min="11" max="11" width="13.7109375" style="1" customWidth="1"/>
    <col min="12" max="12" width="11.85546875" style="1" bestFit="1" customWidth="1"/>
    <col min="13" max="13" width="13.42578125" style="1" bestFit="1" customWidth="1"/>
    <col min="14" max="16384" width="11.42578125" style="1"/>
  </cols>
  <sheetData>
    <row r="1" spans="2:16" x14ac:dyDescent="0.2">
      <c r="B1" s="18"/>
      <c r="C1" s="18"/>
      <c r="D1" s="18"/>
      <c r="E1" s="18"/>
      <c r="F1" s="18"/>
      <c r="G1" s="18"/>
      <c r="H1" s="18"/>
      <c r="I1" s="18"/>
      <c r="J1" s="18"/>
      <c r="K1" s="18"/>
      <c r="L1" s="19"/>
      <c r="M1" s="18"/>
    </row>
    <row r="2" spans="2:16" s="3" customFormat="1" ht="15.75" x14ac:dyDescent="0.25">
      <c r="B2" s="77" t="s">
        <v>63</v>
      </c>
      <c r="C2" s="77"/>
      <c r="D2" s="77"/>
      <c r="E2" s="77"/>
      <c r="F2" s="77"/>
      <c r="G2" s="77"/>
      <c r="H2" s="77"/>
      <c r="I2" s="77"/>
      <c r="J2" s="77"/>
      <c r="K2" s="77"/>
      <c r="L2" s="77"/>
      <c r="M2" s="77"/>
      <c r="N2" s="77"/>
      <c r="O2" s="77"/>
      <c r="P2" s="77"/>
    </row>
    <row r="3" spans="2:16" s="3" customFormat="1" x14ac:dyDescent="0.2">
      <c r="B3" s="82" t="s">
        <v>64</v>
      </c>
      <c r="C3" s="82"/>
      <c r="D3" s="82"/>
      <c r="E3" s="82"/>
      <c r="F3" s="82"/>
      <c r="G3" s="82"/>
      <c r="H3" s="82"/>
      <c r="I3" s="82"/>
      <c r="J3" s="82"/>
      <c r="K3" s="82"/>
      <c r="L3" s="82"/>
      <c r="M3" s="82"/>
    </row>
    <row r="4" spans="2:16" s="3" customFormat="1" x14ac:dyDescent="0.2">
      <c r="B4" s="82"/>
      <c r="C4" s="82"/>
      <c r="D4" s="82"/>
      <c r="E4" s="82"/>
      <c r="F4" s="82"/>
      <c r="G4" s="82"/>
      <c r="H4" s="82"/>
      <c r="I4" s="82"/>
      <c r="J4" s="82"/>
      <c r="K4" s="82"/>
      <c r="L4" s="82"/>
      <c r="M4" s="82"/>
    </row>
    <row r="5" spans="2:16" s="3" customFormat="1" x14ac:dyDescent="0.2">
      <c r="B5" s="22"/>
      <c r="C5" s="22"/>
      <c r="D5" s="22"/>
      <c r="E5" s="22"/>
      <c r="F5" s="22"/>
      <c r="G5" s="22"/>
      <c r="H5" s="22"/>
      <c r="I5" s="22"/>
      <c r="J5" s="22"/>
      <c r="K5" s="22"/>
      <c r="L5" s="20"/>
      <c r="M5" s="21"/>
      <c r="O5" s="22"/>
    </row>
    <row r="6" spans="2:16" s="5" customFormat="1" ht="15" x14ac:dyDescent="0.25">
      <c r="B6" s="23" t="s">
        <v>1</v>
      </c>
      <c r="C6" s="85"/>
      <c r="D6" s="85"/>
      <c r="E6" s="85"/>
      <c r="F6" s="23"/>
      <c r="G6" s="23"/>
      <c r="H6" s="85"/>
      <c r="I6" s="85"/>
      <c r="J6" s="23" t="s">
        <v>2</v>
      </c>
      <c r="K6" s="24"/>
      <c r="L6" s="24"/>
      <c r="M6" s="21"/>
      <c r="O6" s="26"/>
    </row>
    <row r="7" spans="2:16" s="3" customFormat="1" x14ac:dyDescent="0.2">
      <c r="B7" s="22"/>
      <c r="C7" s="25"/>
      <c r="D7" s="25"/>
      <c r="E7" s="25"/>
      <c r="F7" s="22"/>
      <c r="G7" s="22"/>
      <c r="H7" s="25"/>
      <c r="I7" s="25"/>
      <c r="J7" s="22"/>
      <c r="K7" s="22"/>
      <c r="L7" s="20"/>
      <c r="M7" s="21"/>
      <c r="O7" s="22"/>
    </row>
    <row r="8" spans="2:16" x14ac:dyDescent="0.2">
      <c r="B8" s="4">
        <v>1</v>
      </c>
      <c r="C8" s="4">
        <v>2</v>
      </c>
      <c r="D8" s="4">
        <v>3</v>
      </c>
      <c r="E8" s="4">
        <v>4</v>
      </c>
      <c r="F8" s="4">
        <v>6</v>
      </c>
      <c r="G8" s="4">
        <v>7</v>
      </c>
      <c r="H8" s="4">
        <v>8</v>
      </c>
      <c r="I8" s="4">
        <v>9</v>
      </c>
      <c r="J8" s="4">
        <v>10</v>
      </c>
      <c r="K8" s="4">
        <v>11</v>
      </c>
      <c r="L8" s="4">
        <v>12</v>
      </c>
      <c r="M8" s="4">
        <v>13</v>
      </c>
      <c r="N8" s="2"/>
      <c r="O8" s="21"/>
    </row>
    <row r="9" spans="2:16" ht="76.5" x14ac:dyDescent="0.2">
      <c r="B9" s="6" t="s">
        <v>6</v>
      </c>
      <c r="C9" s="7" t="s">
        <v>0</v>
      </c>
      <c r="D9" s="33" t="s">
        <v>25</v>
      </c>
      <c r="E9" s="33" t="s">
        <v>65</v>
      </c>
      <c r="F9" s="33" t="s">
        <v>66</v>
      </c>
      <c r="G9" s="8" t="s">
        <v>82</v>
      </c>
      <c r="H9" s="67" t="s">
        <v>67</v>
      </c>
      <c r="I9" s="8" t="s">
        <v>68</v>
      </c>
      <c r="J9" s="33" t="s">
        <v>26</v>
      </c>
      <c r="K9" s="8" t="s">
        <v>69</v>
      </c>
      <c r="L9" s="9" t="s">
        <v>70</v>
      </c>
      <c r="M9" s="9" t="s">
        <v>71</v>
      </c>
      <c r="N9" s="2"/>
      <c r="O9" s="21"/>
    </row>
    <row r="10" spans="2:16" x14ac:dyDescent="0.2">
      <c r="B10" s="28"/>
      <c r="C10" s="10" t="s">
        <v>32</v>
      </c>
      <c r="D10" s="11" t="str">
        <f>IF(SUM(D11:D28)&gt;0,SUM(D11:D28),"")</f>
        <v/>
      </c>
      <c r="E10" s="11" t="str">
        <f>IF(SUM(E11:E28)&gt;0,SUM(E11:E28),"")</f>
        <v/>
      </c>
      <c r="F10" s="11"/>
      <c r="G10" s="11"/>
      <c r="H10" s="13">
        <f>ROUND(SUM(H11:H28),2)</f>
        <v>0</v>
      </c>
      <c r="I10" s="11" t="str">
        <f>IF(SUM(I11:I28)&gt;0,SUM(I11:I28),"")</f>
        <v/>
      </c>
      <c r="J10" s="12"/>
      <c r="K10" s="12"/>
      <c r="L10" s="13">
        <f>ROUND(SUM(L11:L28),2)</f>
        <v>0</v>
      </c>
      <c r="M10" s="14">
        <f>ROUND(SUM(M11:M28),2)</f>
        <v>0</v>
      </c>
      <c r="N10" s="2"/>
      <c r="O10" s="21"/>
    </row>
    <row r="11" spans="2:16" x14ac:dyDescent="0.2">
      <c r="B11" s="27"/>
      <c r="C11" s="15" t="s">
        <v>31</v>
      </c>
      <c r="D11" s="16"/>
      <c r="E11" s="16"/>
      <c r="F11" s="17">
        <v>13930.6</v>
      </c>
      <c r="G11" s="41">
        <f>ROUND(F11*1.0485,2)</f>
        <v>14606.23</v>
      </c>
      <c r="H11" s="17">
        <f>ROUND((D11*G11)+(1*((E11-D11)*G11)),2)</f>
        <v>0</v>
      </c>
      <c r="I11" s="16"/>
      <c r="J11" s="17">
        <v>16092.63</v>
      </c>
      <c r="K11" s="50">
        <f>ROUND(J11*1.029,2)</f>
        <v>16559.32</v>
      </c>
      <c r="L11" s="17">
        <f>ROUND(I11*K11,2)</f>
        <v>0</v>
      </c>
      <c r="M11" s="17">
        <f>ROUND(L11+H11,2)</f>
        <v>0</v>
      </c>
      <c r="N11" s="2"/>
      <c r="O11" s="21"/>
    </row>
    <row r="12" spans="2:16" x14ac:dyDescent="0.2">
      <c r="B12" s="27"/>
      <c r="C12" s="15" t="s">
        <v>33</v>
      </c>
      <c r="D12" s="16"/>
      <c r="E12" s="16"/>
      <c r="F12" s="17">
        <v>13930.6</v>
      </c>
      <c r="G12" s="41">
        <f>ROUND(F12*1.0485,2)</f>
        <v>14606.23</v>
      </c>
      <c r="H12" s="17">
        <f>ROUND((D12*G12)+(1*((E12-D12)*G12)),2)</f>
        <v>0</v>
      </c>
      <c r="I12" s="16"/>
      <c r="J12" s="17">
        <v>16092.63</v>
      </c>
      <c r="K12" s="50">
        <f>ROUND(J12*1.029,2)</f>
        <v>16559.32</v>
      </c>
      <c r="L12" s="17">
        <f t="shared" ref="L12:L19" si="0">ROUND(I12*K12,2)</f>
        <v>0</v>
      </c>
      <c r="M12" s="17">
        <f t="shared" ref="M12:M19" si="1">ROUND(L12+H12,2)</f>
        <v>0</v>
      </c>
      <c r="N12" s="2"/>
      <c r="O12" s="21"/>
    </row>
    <row r="13" spans="2:16" x14ac:dyDescent="0.2">
      <c r="B13" s="27"/>
      <c r="C13" s="15" t="s">
        <v>50</v>
      </c>
      <c r="D13" s="16"/>
      <c r="E13" s="16"/>
      <c r="F13" s="17">
        <v>13583.02</v>
      </c>
      <c r="G13" s="41">
        <f>ROUND(F13*1.0485,2)</f>
        <v>14241.8</v>
      </c>
      <c r="H13" s="17">
        <f>ROUND((D13*G13)+(0.3*((E13-D13)*G13)),2)</f>
        <v>0</v>
      </c>
      <c r="I13" s="49" t="str">
        <f>IF(I33=0,"",I33)</f>
        <v/>
      </c>
      <c r="J13" s="55">
        <v>18114.09</v>
      </c>
      <c r="K13" s="50">
        <f t="shared" ref="K13:K28" si="2">ROUND(J13*1.029,2)</f>
        <v>18639.400000000001</v>
      </c>
      <c r="L13" s="17">
        <f>J33</f>
        <v>0</v>
      </c>
      <c r="M13" s="17">
        <f t="shared" si="1"/>
        <v>0</v>
      </c>
      <c r="N13" s="2"/>
      <c r="O13" s="71"/>
    </row>
    <row r="14" spans="2:16" x14ac:dyDescent="0.2">
      <c r="B14" s="27"/>
      <c r="C14" s="15" t="s">
        <v>34</v>
      </c>
      <c r="D14" s="16"/>
      <c r="E14" s="16"/>
      <c r="F14" s="17"/>
      <c r="G14" s="41"/>
      <c r="H14" s="17">
        <f>ROUND((D14*G14)+(0.3*((E14-D14)*G14)),2)</f>
        <v>0</v>
      </c>
      <c r="I14" s="16"/>
      <c r="J14" s="17">
        <v>19314.91</v>
      </c>
      <c r="K14" s="50">
        <f t="shared" si="2"/>
        <v>19875.04</v>
      </c>
      <c r="L14" s="17">
        <f>ROUND(I14*K14,2)</f>
        <v>0</v>
      </c>
      <c r="M14" s="17">
        <f t="shared" si="1"/>
        <v>0</v>
      </c>
      <c r="N14" s="2"/>
      <c r="O14" s="21"/>
    </row>
    <row r="15" spans="2:16" x14ac:dyDescent="0.2">
      <c r="B15" s="27"/>
      <c r="C15" s="15" t="s">
        <v>35</v>
      </c>
      <c r="D15" s="16"/>
      <c r="E15" s="16"/>
      <c r="F15" s="17"/>
      <c r="G15" s="41"/>
      <c r="H15" s="17">
        <f t="shared" ref="H15:H26" si="3">ROUND((D15*G15)+(0.3*((E15-D15)*G15)),2)</f>
        <v>0</v>
      </c>
      <c r="I15" s="16"/>
      <c r="J15" s="17">
        <v>19314.91</v>
      </c>
      <c r="K15" s="50">
        <f t="shared" si="2"/>
        <v>19875.04</v>
      </c>
      <c r="L15" s="17">
        <f>ROUND(I15*K15,2)</f>
        <v>0</v>
      </c>
      <c r="M15" s="17">
        <f t="shared" si="1"/>
        <v>0</v>
      </c>
      <c r="N15" s="2"/>
      <c r="O15" s="21"/>
    </row>
    <row r="16" spans="2:16" x14ac:dyDescent="0.2">
      <c r="B16" s="27"/>
      <c r="C16" s="15" t="s">
        <v>36</v>
      </c>
      <c r="D16" s="16"/>
      <c r="E16" s="16"/>
      <c r="F16" s="17">
        <v>12579.81</v>
      </c>
      <c r="G16" s="41">
        <f t="shared" ref="G16" si="4">ROUND(F16*1.0485,2)</f>
        <v>13189.93</v>
      </c>
      <c r="H16" s="17">
        <f>ROUND((D16*G16)+(0.3*((E16-D16)*G16)),2)</f>
        <v>0</v>
      </c>
      <c r="I16" s="16"/>
      <c r="J16" s="17">
        <v>20827.59</v>
      </c>
      <c r="K16" s="50">
        <f t="shared" si="2"/>
        <v>21431.59</v>
      </c>
      <c r="L16" s="17">
        <f t="shared" si="0"/>
        <v>0</v>
      </c>
      <c r="M16" s="17">
        <f t="shared" si="1"/>
        <v>0</v>
      </c>
      <c r="N16" s="2"/>
      <c r="O16" s="21"/>
    </row>
    <row r="17" spans="2:15" x14ac:dyDescent="0.2">
      <c r="B17" s="27"/>
      <c r="C17" s="15" t="s">
        <v>49</v>
      </c>
      <c r="D17" s="49"/>
      <c r="E17" s="49" t="str">
        <f>IF(I36="","",I36)</f>
        <v/>
      </c>
      <c r="F17" s="51"/>
      <c r="G17" s="52"/>
      <c r="H17" s="55">
        <f>I47</f>
        <v>0</v>
      </c>
      <c r="I17" s="16"/>
      <c r="J17" s="17">
        <v>26482.31</v>
      </c>
      <c r="K17" s="50">
        <f t="shared" si="2"/>
        <v>27250.3</v>
      </c>
      <c r="L17" s="17">
        <f t="shared" si="0"/>
        <v>0</v>
      </c>
      <c r="M17" s="17">
        <f t="shared" si="1"/>
        <v>0</v>
      </c>
      <c r="N17" s="2"/>
      <c r="O17" s="21"/>
    </row>
    <row r="18" spans="2:15" x14ac:dyDescent="0.2">
      <c r="B18" s="27"/>
      <c r="C18" s="15" t="s">
        <v>37</v>
      </c>
      <c r="D18" s="16"/>
      <c r="E18" s="16"/>
      <c r="F18" s="17"/>
      <c r="G18" s="41"/>
      <c r="H18" s="17">
        <f t="shared" si="3"/>
        <v>0</v>
      </c>
      <c r="I18" s="16"/>
      <c r="J18" s="55">
        <v>19314.91</v>
      </c>
      <c r="K18" s="50">
        <f t="shared" si="2"/>
        <v>19875.04</v>
      </c>
      <c r="L18" s="17">
        <f t="shared" si="0"/>
        <v>0</v>
      </c>
      <c r="M18" s="17">
        <f t="shared" si="1"/>
        <v>0</v>
      </c>
      <c r="N18" s="2"/>
      <c r="O18" s="21"/>
    </row>
    <row r="19" spans="2:15" x14ac:dyDescent="0.2">
      <c r="B19" s="27"/>
      <c r="C19" s="15" t="s">
        <v>38</v>
      </c>
      <c r="D19" s="16"/>
      <c r="E19" s="16"/>
      <c r="F19" s="17"/>
      <c r="G19" s="41"/>
      <c r="H19" s="17">
        <f t="shared" si="3"/>
        <v>0</v>
      </c>
      <c r="I19" s="16"/>
      <c r="J19" s="55">
        <v>19314.91</v>
      </c>
      <c r="K19" s="50">
        <f t="shared" si="2"/>
        <v>19875.04</v>
      </c>
      <c r="L19" s="17">
        <f t="shared" si="0"/>
        <v>0</v>
      </c>
      <c r="M19" s="17">
        <f t="shared" si="1"/>
        <v>0</v>
      </c>
      <c r="N19" s="2"/>
      <c r="O19" s="21"/>
    </row>
    <row r="20" spans="2:15" ht="15" x14ac:dyDescent="0.2">
      <c r="B20" s="27"/>
      <c r="C20" s="15" t="s">
        <v>53</v>
      </c>
      <c r="D20" s="16"/>
      <c r="E20" s="16"/>
      <c r="F20" s="17"/>
      <c r="G20" s="41"/>
      <c r="H20" s="17">
        <f t="shared" si="3"/>
        <v>0</v>
      </c>
      <c r="I20" s="16"/>
      <c r="J20" s="55">
        <v>19314.91</v>
      </c>
      <c r="K20" s="50">
        <f t="shared" si="2"/>
        <v>19875.04</v>
      </c>
      <c r="L20" s="17">
        <f t="shared" ref="L20:L27" si="5">ROUND(I20*K20,2)</f>
        <v>0</v>
      </c>
      <c r="M20" s="17">
        <f t="shared" ref="M20:M28" si="6">ROUND(L20+H20,2)</f>
        <v>0</v>
      </c>
      <c r="N20" s="2"/>
      <c r="O20" s="21"/>
    </row>
    <row r="21" spans="2:15" x14ac:dyDescent="0.2">
      <c r="B21" s="27"/>
      <c r="C21" s="15" t="s">
        <v>39</v>
      </c>
      <c r="D21" s="16"/>
      <c r="E21" s="16"/>
      <c r="F21" s="17"/>
      <c r="G21" s="41"/>
      <c r="H21" s="17">
        <f t="shared" si="3"/>
        <v>0</v>
      </c>
      <c r="I21" s="16"/>
      <c r="J21" s="55">
        <v>19314.91</v>
      </c>
      <c r="K21" s="50">
        <f t="shared" si="2"/>
        <v>19875.04</v>
      </c>
      <c r="L21" s="17">
        <f t="shared" si="5"/>
        <v>0</v>
      </c>
      <c r="M21" s="17">
        <f t="shared" si="6"/>
        <v>0</v>
      </c>
      <c r="N21" s="2"/>
      <c r="O21" s="21"/>
    </row>
    <row r="22" spans="2:15" ht="15" x14ac:dyDescent="0.2">
      <c r="B22" s="27"/>
      <c r="C22" s="15" t="s">
        <v>54</v>
      </c>
      <c r="D22" s="16"/>
      <c r="E22" s="16"/>
      <c r="F22" s="17"/>
      <c r="G22" s="41"/>
      <c r="H22" s="17">
        <f t="shared" si="3"/>
        <v>0</v>
      </c>
      <c r="I22" s="16"/>
      <c r="J22" s="55">
        <v>19314.91</v>
      </c>
      <c r="K22" s="50">
        <f t="shared" si="2"/>
        <v>19875.04</v>
      </c>
      <c r="L22" s="17">
        <f t="shared" si="5"/>
        <v>0</v>
      </c>
      <c r="M22" s="17">
        <f t="shared" si="6"/>
        <v>0</v>
      </c>
      <c r="N22" s="2"/>
      <c r="O22" s="21"/>
    </row>
    <row r="23" spans="2:15" x14ac:dyDescent="0.2">
      <c r="B23" s="27"/>
      <c r="C23" s="15" t="s">
        <v>40</v>
      </c>
      <c r="D23" s="16"/>
      <c r="E23" s="16"/>
      <c r="F23" s="17"/>
      <c r="G23" s="41"/>
      <c r="H23" s="17">
        <f t="shared" si="3"/>
        <v>0</v>
      </c>
      <c r="I23" s="16"/>
      <c r="J23" s="55">
        <v>19314.91</v>
      </c>
      <c r="K23" s="50">
        <f t="shared" si="2"/>
        <v>19875.04</v>
      </c>
      <c r="L23" s="17">
        <f t="shared" si="5"/>
        <v>0</v>
      </c>
      <c r="M23" s="17">
        <f t="shared" si="6"/>
        <v>0</v>
      </c>
      <c r="N23" s="2"/>
      <c r="O23" s="21"/>
    </row>
    <row r="24" spans="2:15" x14ac:dyDescent="0.2">
      <c r="B24" s="27"/>
      <c r="C24" s="15" t="s">
        <v>41</v>
      </c>
      <c r="D24" s="16"/>
      <c r="E24" s="16"/>
      <c r="F24" s="17"/>
      <c r="G24" s="41"/>
      <c r="H24" s="17">
        <f t="shared" si="3"/>
        <v>0</v>
      </c>
      <c r="I24" s="16"/>
      <c r="J24" s="55">
        <v>19314.91</v>
      </c>
      <c r="K24" s="50">
        <f t="shared" si="2"/>
        <v>19875.04</v>
      </c>
      <c r="L24" s="17">
        <f t="shared" si="5"/>
        <v>0</v>
      </c>
      <c r="M24" s="17">
        <f t="shared" si="6"/>
        <v>0</v>
      </c>
      <c r="N24" s="2"/>
      <c r="O24" s="21"/>
    </row>
    <row r="25" spans="2:15" x14ac:dyDescent="0.2">
      <c r="B25" s="27"/>
      <c r="C25" s="15" t="s">
        <v>42</v>
      </c>
      <c r="D25" s="16"/>
      <c r="E25" s="16"/>
      <c r="F25" s="17"/>
      <c r="G25" s="41"/>
      <c r="H25" s="17">
        <f t="shared" si="3"/>
        <v>0</v>
      </c>
      <c r="I25" s="16"/>
      <c r="J25" s="55">
        <v>19314.91</v>
      </c>
      <c r="K25" s="50">
        <f t="shared" si="2"/>
        <v>19875.04</v>
      </c>
      <c r="L25" s="17">
        <f t="shared" si="5"/>
        <v>0</v>
      </c>
      <c r="M25" s="17">
        <f t="shared" si="6"/>
        <v>0</v>
      </c>
      <c r="N25" s="2"/>
      <c r="O25" s="21"/>
    </row>
    <row r="26" spans="2:15" ht="15" x14ac:dyDescent="0.2">
      <c r="B26" s="27"/>
      <c r="C26" s="15" t="s">
        <v>55</v>
      </c>
      <c r="D26" s="16"/>
      <c r="E26" s="16"/>
      <c r="F26" s="17"/>
      <c r="G26" s="41"/>
      <c r="H26" s="17">
        <f t="shared" si="3"/>
        <v>0</v>
      </c>
      <c r="I26" s="16"/>
      <c r="J26" s="55">
        <v>19314.91</v>
      </c>
      <c r="K26" s="50">
        <f t="shared" si="2"/>
        <v>19875.04</v>
      </c>
      <c r="L26" s="17">
        <f t="shared" si="5"/>
        <v>0</v>
      </c>
      <c r="M26" s="17">
        <f t="shared" si="6"/>
        <v>0</v>
      </c>
      <c r="N26" s="2"/>
      <c r="O26" s="21"/>
    </row>
    <row r="27" spans="2:15" x14ac:dyDescent="0.2">
      <c r="B27" s="27"/>
      <c r="C27" s="15" t="s">
        <v>51</v>
      </c>
      <c r="D27" s="16"/>
      <c r="E27" s="16"/>
      <c r="F27" s="17">
        <v>13114.45</v>
      </c>
      <c r="G27" s="41">
        <f>IF(I50="ja",15980.89,ROUND(F27*1.0485,2))</f>
        <v>13750.5</v>
      </c>
      <c r="H27" s="50">
        <f>ROUND((D27*G27)+(1*((E27-D27)*G27)),2)</f>
        <v>0</v>
      </c>
      <c r="I27" s="16"/>
      <c r="J27" s="17">
        <v>20422.45</v>
      </c>
      <c r="K27" s="50">
        <f t="shared" si="2"/>
        <v>21014.7</v>
      </c>
      <c r="L27" s="17">
        <f t="shared" si="5"/>
        <v>0</v>
      </c>
      <c r="M27" s="17">
        <f t="shared" si="6"/>
        <v>0</v>
      </c>
      <c r="N27" s="2"/>
      <c r="O27" s="21"/>
    </row>
    <row r="28" spans="2:15" x14ac:dyDescent="0.2">
      <c r="B28" s="27"/>
      <c r="C28" s="15" t="s">
        <v>52</v>
      </c>
      <c r="D28" s="16"/>
      <c r="E28" s="16"/>
      <c r="F28" s="17">
        <v>13114.45</v>
      </c>
      <c r="G28" s="41">
        <f>IF(I51="ja",15980.89,ROUND(F28*1.0485,2))</f>
        <v>13750.5</v>
      </c>
      <c r="H28" s="50">
        <f>ROUND((D28*G28)+(1*((E28-D28)*G28)),2)</f>
        <v>0</v>
      </c>
      <c r="I28" s="16"/>
      <c r="J28" s="17">
        <v>20422.45</v>
      </c>
      <c r="K28" s="50">
        <f t="shared" si="2"/>
        <v>21014.7</v>
      </c>
      <c r="L28" s="17">
        <f t="shared" ref="L28" si="7">ROUND(I28*K28,2)</f>
        <v>0</v>
      </c>
      <c r="M28" s="17">
        <f t="shared" si="6"/>
        <v>0</v>
      </c>
      <c r="N28" s="2"/>
      <c r="O28" s="21"/>
    </row>
    <row r="29" spans="2:15" x14ac:dyDescent="0.2">
      <c r="B29" s="43"/>
      <c r="C29" s="44"/>
      <c r="D29" s="45"/>
      <c r="E29" s="45"/>
      <c r="F29" s="46"/>
      <c r="G29" s="47"/>
      <c r="H29" s="46"/>
      <c r="I29" s="45"/>
      <c r="J29" s="46"/>
      <c r="K29" s="48"/>
      <c r="L29" s="46"/>
      <c r="M29" s="46"/>
      <c r="N29" s="2"/>
      <c r="O29" s="21"/>
    </row>
    <row r="30" spans="2:15" s="73" customFormat="1" ht="17.45" customHeight="1" x14ac:dyDescent="0.2">
      <c r="B30" s="86" t="s">
        <v>57</v>
      </c>
      <c r="C30" s="86"/>
      <c r="D30" s="86"/>
      <c r="E30" s="86"/>
      <c r="F30" s="86"/>
      <c r="G30" s="86"/>
      <c r="H30" s="86"/>
      <c r="I30" s="86"/>
      <c r="J30" s="76"/>
      <c r="K30" s="76"/>
      <c r="L30" s="74"/>
      <c r="M30" s="74"/>
      <c r="N30" s="75"/>
      <c r="O30" s="21"/>
    </row>
    <row r="31" spans="2:15" x14ac:dyDescent="0.2">
      <c r="B31" s="42" t="s">
        <v>4</v>
      </c>
      <c r="C31" s="83" t="s">
        <v>28</v>
      </c>
      <c r="D31" s="79"/>
      <c r="E31" s="79"/>
      <c r="F31" s="79"/>
      <c r="G31" s="79"/>
      <c r="H31" s="79"/>
      <c r="I31" s="60"/>
      <c r="J31" s="17">
        <f>ROUND($J$13*1.029,2)</f>
        <v>18639.400000000001</v>
      </c>
      <c r="L31" s="46"/>
      <c r="M31" s="46"/>
      <c r="N31" s="2"/>
      <c r="O31" s="21"/>
    </row>
    <row r="32" spans="2:15" x14ac:dyDescent="0.2">
      <c r="B32" s="42" t="s">
        <v>5</v>
      </c>
      <c r="C32" s="83" t="s">
        <v>58</v>
      </c>
      <c r="D32" s="79"/>
      <c r="E32" s="79"/>
      <c r="F32" s="79"/>
      <c r="G32" s="79"/>
      <c r="H32" s="79"/>
      <c r="I32" s="60"/>
      <c r="J32" s="17">
        <v>5865.27</v>
      </c>
      <c r="K32" s="70"/>
      <c r="L32" s="46"/>
      <c r="M32" s="46"/>
      <c r="N32" s="2"/>
      <c r="O32" s="21"/>
    </row>
    <row r="33" spans="2:16" x14ac:dyDescent="0.2">
      <c r="B33" s="42" t="s">
        <v>10</v>
      </c>
      <c r="C33" s="79" t="s">
        <v>11</v>
      </c>
      <c r="D33" s="79"/>
      <c r="E33" s="79"/>
      <c r="F33" s="79"/>
      <c r="G33" s="79"/>
      <c r="H33" s="79"/>
      <c r="I33" s="65">
        <f>SUM(I31:I32)</f>
        <v>0</v>
      </c>
      <c r="J33" s="66">
        <f>ROUND(I31*J31+I32*J32,2)</f>
        <v>0</v>
      </c>
      <c r="K33" s="72"/>
      <c r="L33" s="46"/>
      <c r="M33" s="46"/>
      <c r="N33" s="2"/>
      <c r="O33" s="21"/>
    </row>
    <row r="34" spans="2:16" x14ac:dyDescent="0.2">
      <c r="J34" s="72"/>
      <c r="L34" s="2"/>
      <c r="M34" s="21"/>
      <c r="O34" s="18"/>
    </row>
    <row r="35" spans="2:16" ht="17.45" customHeight="1" x14ac:dyDescent="0.2">
      <c r="B35" s="86" t="s">
        <v>61</v>
      </c>
      <c r="C35" s="86"/>
      <c r="D35" s="86"/>
      <c r="E35" s="86"/>
      <c r="F35" s="86"/>
      <c r="G35" s="86"/>
      <c r="H35" s="86"/>
      <c r="I35" s="86"/>
      <c r="J35" s="76"/>
      <c r="K35" s="76"/>
      <c r="L35" s="2"/>
      <c r="M35" s="21"/>
      <c r="O35" s="18"/>
    </row>
    <row r="36" spans="2:16" ht="38.25" x14ac:dyDescent="0.25">
      <c r="B36" s="42"/>
      <c r="C36" s="79" t="s">
        <v>72</v>
      </c>
      <c r="D36" s="79"/>
      <c r="E36" s="79"/>
      <c r="F36" s="79"/>
      <c r="G36" s="79"/>
      <c r="H36" s="79"/>
      <c r="I36" s="60"/>
      <c r="J36" s="40"/>
      <c r="K36" s="40"/>
      <c r="M36" s="62" t="s">
        <v>13</v>
      </c>
      <c r="N36" s="62" t="s">
        <v>14</v>
      </c>
      <c r="O36" s="62" t="s">
        <v>15</v>
      </c>
      <c r="P36" s="62" t="s">
        <v>20</v>
      </c>
    </row>
    <row r="37" spans="2:16" ht="25.5" customHeight="1" x14ac:dyDescent="0.2">
      <c r="B37" s="42"/>
      <c r="C37" s="79" t="s">
        <v>73</v>
      </c>
      <c r="D37" s="79"/>
      <c r="E37" s="79"/>
      <c r="F37" s="79"/>
      <c r="G37" s="79"/>
      <c r="H37" s="79"/>
      <c r="I37" s="56"/>
      <c r="K37" s="84" t="s">
        <v>21</v>
      </c>
      <c r="L37" s="84"/>
      <c r="M37" s="64">
        <v>6627.23</v>
      </c>
      <c r="N37" s="64">
        <v>7872.07</v>
      </c>
      <c r="O37" s="64">
        <v>9116.9</v>
      </c>
      <c r="P37" s="57"/>
    </row>
    <row r="38" spans="2:16" ht="25.5" customHeight="1" x14ac:dyDescent="0.2">
      <c r="B38" s="42"/>
      <c r="C38" s="79" t="s">
        <v>22</v>
      </c>
      <c r="D38" s="79"/>
      <c r="E38" s="79"/>
      <c r="F38" s="79"/>
      <c r="G38" s="79"/>
      <c r="H38" s="79"/>
      <c r="I38" s="66" t="str">
        <f>IF(I37=M36,M38,IF(I37=N36,N38,IF(I37=O36,O38,"0,00 €")))</f>
        <v>0,00 €</v>
      </c>
      <c r="K38" s="84" t="s">
        <v>19</v>
      </c>
      <c r="L38" s="84"/>
      <c r="M38" s="64">
        <f>M37+$P$38</f>
        <v>8512.9399999999987</v>
      </c>
      <c r="N38" s="64">
        <f>N37+$P$38</f>
        <v>9757.7799999999988</v>
      </c>
      <c r="O38" s="64">
        <f>O37+$P$38</f>
        <v>11002.61</v>
      </c>
      <c r="P38" s="64">
        <f>ROUND(6600/3.5,2)</f>
        <v>1885.71</v>
      </c>
    </row>
    <row r="39" spans="2:16" x14ac:dyDescent="0.2">
      <c r="B39" s="42" t="s">
        <v>4</v>
      </c>
      <c r="C39" s="79" t="s">
        <v>43</v>
      </c>
      <c r="D39" s="79"/>
      <c r="E39" s="79"/>
      <c r="F39" s="79"/>
      <c r="G39" s="79"/>
      <c r="H39" s="79"/>
      <c r="I39" s="66">
        <f>IFERROR(ROUND(I38*I36,2),"0,00 €")</f>
        <v>0</v>
      </c>
    </row>
    <row r="40" spans="2:16" ht="27.95" customHeight="1" x14ac:dyDescent="0.2">
      <c r="B40" s="42"/>
      <c r="C40" s="79" t="s">
        <v>59</v>
      </c>
      <c r="D40" s="79"/>
      <c r="E40" s="79"/>
      <c r="F40" s="79"/>
      <c r="G40" s="79"/>
      <c r="H40" s="79"/>
      <c r="I40" s="56"/>
    </row>
    <row r="41" spans="2:16" ht="26.1" customHeight="1" x14ac:dyDescent="0.2">
      <c r="B41" s="42"/>
      <c r="C41" s="79" t="s">
        <v>27</v>
      </c>
      <c r="D41" s="79"/>
      <c r="E41" s="79"/>
      <c r="F41" s="79"/>
      <c r="G41" s="79"/>
      <c r="H41" s="79"/>
      <c r="I41" s="60"/>
      <c r="N41" s="54"/>
      <c r="O41" s="18"/>
    </row>
    <row r="42" spans="2:16" x14ac:dyDescent="0.2">
      <c r="B42" s="42" t="s">
        <v>5</v>
      </c>
      <c r="C42" s="79" t="s">
        <v>44</v>
      </c>
      <c r="D42" s="79"/>
      <c r="E42" s="79"/>
      <c r="F42" s="79"/>
      <c r="G42" s="79"/>
      <c r="H42" s="79"/>
      <c r="I42" s="66">
        <f>IF(I40="Ja",ROUND(I41*ROUND(2181.09,2),2),0)</f>
        <v>0</v>
      </c>
      <c r="N42" s="54"/>
      <c r="O42" s="18"/>
    </row>
    <row r="43" spans="2:16" ht="27.95" customHeight="1" x14ac:dyDescent="0.2">
      <c r="B43" s="42"/>
      <c r="C43" s="79" t="s">
        <v>23</v>
      </c>
      <c r="D43" s="79"/>
      <c r="E43" s="79"/>
      <c r="F43" s="79"/>
      <c r="G43" s="79"/>
      <c r="H43" s="79"/>
      <c r="I43" s="61"/>
      <c r="O43" s="18"/>
    </row>
    <row r="44" spans="2:16" ht="27.95" customHeight="1" x14ac:dyDescent="0.2">
      <c r="B44" s="42" t="s">
        <v>12</v>
      </c>
      <c r="C44" s="79" t="s">
        <v>18</v>
      </c>
      <c r="D44" s="79"/>
      <c r="E44" s="79"/>
      <c r="F44" s="79"/>
      <c r="G44" s="79"/>
      <c r="H44" s="79"/>
      <c r="I44" s="66">
        <f>I43*9730</f>
        <v>0</v>
      </c>
      <c r="O44" s="18"/>
    </row>
    <row r="45" spans="2:16" x14ac:dyDescent="0.2">
      <c r="B45" s="53"/>
      <c r="C45" s="79" t="s">
        <v>60</v>
      </c>
      <c r="D45" s="79"/>
      <c r="E45" s="79"/>
      <c r="F45" s="79"/>
      <c r="G45" s="79"/>
      <c r="H45" s="79"/>
      <c r="I45" s="60"/>
      <c r="O45" s="18"/>
    </row>
    <row r="46" spans="2:16" x14ac:dyDescent="0.2">
      <c r="B46" s="42" t="s">
        <v>16</v>
      </c>
      <c r="C46" s="79" t="s">
        <v>29</v>
      </c>
      <c r="D46" s="79"/>
      <c r="E46" s="79"/>
      <c r="F46" s="79"/>
      <c r="G46" s="79"/>
      <c r="H46" s="79"/>
      <c r="I46" s="66">
        <f>ROUND(I45*P38*(-1),2)</f>
        <v>0</v>
      </c>
      <c r="O46" s="18"/>
    </row>
    <row r="47" spans="2:16" x14ac:dyDescent="0.2">
      <c r="B47" s="32" t="s">
        <v>17</v>
      </c>
      <c r="C47" s="81" t="s">
        <v>74</v>
      </c>
      <c r="D47" s="81"/>
      <c r="E47" s="81"/>
      <c r="F47" s="81"/>
      <c r="G47" s="81"/>
      <c r="H47" s="81"/>
      <c r="I47" s="63">
        <f>IFERROR(I39+I42+I46+I44,"0,00 €")</f>
        <v>0</v>
      </c>
      <c r="O47" s="18"/>
    </row>
    <row r="48" spans="2:16" x14ac:dyDescent="0.2">
      <c r="O48" s="18"/>
    </row>
    <row r="49" spans="2:16" ht="17.100000000000001" customHeight="1" x14ac:dyDescent="0.2">
      <c r="B49" s="86" t="s">
        <v>62</v>
      </c>
      <c r="C49" s="86"/>
      <c r="D49" s="86"/>
      <c r="E49" s="86"/>
      <c r="F49" s="86"/>
      <c r="G49" s="86"/>
      <c r="H49" s="86"/>
      <c r="I49" s="86"/>
      <c r="O49" s="18"/>
    </row>
    <row r="50" spans="2:16" x14ac:dyDescent="0.2">
      <c r="B50" s="42" t="s">
        <v>45</v>
      </c>
      <c r="C50" s="79" t="s">
        <v>47</v>
      </c>
      <c r="D50" s="79"/>
      <c r="E50" s="79"/>
      <c r="F50" s="79"/>
      <c r="G50" s="79"/>
      <c r="H50" s="79"/>
      <c r="I50" s="56"/>
      <c r="O50" s="18"/>
    </row>
    <row r="51" spans="2:16" x14ac:dyDescent="0.2">
      <c r="B51" s="42" t="s">
        <v>46</v>
      </c>
      <c r="C51" s="79" t="s">
        <v>48</v>
      </c>
      <c r="D51" s="79"/>
      <c r="E51" s="79"/>
      <c r="F51" s="79"/>
      <c r="G51" s="79"/>
      <c r="H51" s="79"/>
      <c r="I51" s="56"/>
      <c r="O51" s="18"/>
    </row>
    <row r="52" spans="2:16" x14ac:dyDescent="0.2">
      <c r="O52" s="18"/>
    </row>
    <row r="53" spans="2:16" x14ac:dyDescent="0.2">
      <c r="M53" s="21"/>
      <c r="O53" s="18"/>
    </row>
    <row r="54" spans="2:16" ht="18" customHeight="1" x14ac:dyDescent="0.2">
      <c r="B54" s="87" t="s">
        <v>83</v>
      </c>
      <c r="C54" s="86"/>
      <c r="D54" s="86"/>
      <c r="E54" s="86"/>
      <c r="F54" s="86"/>
      <c r="G54" s="86"/>
      <c r="H54" s="86"/>
      <c r="I54" s="86"/>
      <c r="L54" s="2"/>
      <c r="M54" s="21"/>
      <c r="O54" s="18"/>
    </row>
    <row r="55" spans="2:16" ht="39" customHeight="1" x14ac:dyDescent="0.2">
      <c r="B55" s="30" t="s">
        <v>4</v>
      </c>
      <c r="C55" s="79" t="s">
        <v>75</v>
      </c>
      <c r="D55" s="79"/>
      <c r="E55" s="79"/>
      <c r="F55" s="79"/>
      <c r="G55" s="79"/>
      <c r="H55" s="79"/>
      <c r="I55" s="58"/>
      <c r="L55" s="2"/>
      <c r="M55" s="21"/>
      <c r="O55" s="18"/>
    </row>
    <row r="56" spans="2:16" ht="13.5" customHeight="1" x14ac:dyDescent="0.2">
      <c r="B56" s="31" t="s">
        <v>5</v>
      </c>
      <c r="C56" s="88" t="s">
        <v>76</v>
      </c>
      <c r="D56" s="88"/>
      <c r="E56" s="88"/>
      <c r="F56" s="88"/>
      <c r="G56" s="88"/>
      <c r="H56" s="88"/>
      <c r="I56" s="59">
        <f>M10</f>
        <v>0</v>
      </c>
      <c r="L56" s="2"/>
      <c r="M56" s="21"/>
      <c r="O56" s="18"/>
    </row>
    <row r="57" spans="2:16" ht="13.5" customHeight="1" x14ac:dyDescent="0.2">
      <c r="B57" s="68" t="s">
        <v>3</v>
      </c>
      <c r="C57" s="89" t="s">
        <v>77</v>
      </c>
      <c r="D57" s="89"/>
      <c r="E57" s="89"/>
      <c r="F57" s="89"/>
      <c r="G57" s="89"/>
      <c r="H57" s="89"/>
      <c r="I57" s="69">
        <f>I56-I55</f>
        <v>0</v>
      </c>
      <c r="L57" s="2"/>
      <c r="M57" s="21"/>
      <c r="O57" s="18"/>
    </row>
    <row r="58" spans="2:16" ht="13.5" customHeight="1" x14ac:dyDescent="0.2">
      <c r="B58" s="36"/>
      <c r="C58" s="37"/>
      <c r="D58" s="37"/>
      <c r="E58" s="37"/>
      <c r="F58" s="37"/>
      <c r="G58" s="37"/>
      <c r="H58" s="37"/>
      <c r="I58" s="38"/>
      <c r="L58" s="2"/>
      <c r="M58" s="21"/>
      <c r="O58" s="18"/>
    </row>
    <row r="59" spans="2:16" ht="45" customHeight="1" x14ac:dyDescent="0.2">
      <c r="B59" s="80" t="s">
        <v>8</v>
      </c>
      <c r="C59" s="80"/>
      <c r="D59" s="80"/>
      <c r="E59" s="80"/>
      <c r="F59" s="80"/>
      <c r="G59" s="80"/>
      <c r="H59" s="80"/>
      <c r="I59" s="80"/>
      <c r="J59" s="80"/>
      <c r="K59" s="80"/>
      <c r="L59" s="2"/>
      <c r="M59" s="21"/>
      <c r="O59" s="18"/>
    </row>
    <row r="60" spans="2:16" s="29" customFormat="1" x14ac:dyDescent="0.2">
      <c r="B60" s="34" t="s">
        <v>7</v>
      </c>
      <c r="C60" s="35"/>
      <c r="D60" s="35"/>
      <c r="E60" s="35"/>
      <c r="F60" s="35"/>
      <c r="G60" s="35"/>
      <c r="H60" s="35"/>
      <c r="I60" s="35"/>
      <c r="J60" s="35"/>
      <c r="K60" s="35"/>
      <c r="L60" s="2"/>
      <c r="M60" s="21"/>
      <c r="N60" s="1"/>
      <c r="O60" s="18"/>
      <c r="P60" s="1"/>
    </row>
    <row r="61" spans="2:16" ht="16.5" customHeight="1" x14ac:dyDescent="0.2">
      <c r="B61" s="80" t="s">
        <v>24</v>
      </c>
      <c r="C61" s="80"/>
      <c r="D61" s="80"/>
      <c r="E61" s="80"/>
      <c r="F61" s="80"/>
      <c r="G61" s="80"/>
      <c r="H61" s="80"/>
      <c r="I61" s="80"/>
      <c r="J61" s="80"/>
      <c r="K61" s="80"/>
      <c r="L61" s="2"/>
      <c r="M61" s="21"/>
      <c r="O61" s="18"/>
    </row>
    <row r="62" spans="2:16" s="29" customFormat="1" ht="18.75" customHeight="1" x14ac:dyDescent="0.2">
      <c r="B62" s="80" t="s">
        <v>9</v>
      </c>
      <c r="C62" s="80"/>
      <c r="D62" s="80"/>
      <c r="E62" s="80"/>
      <c r="F62" s="80"/>
      <c r="G62" s="80"/>
      <c r="H62" s="80"/>
      <c r="I62" s="80"/>
      <c r="J62" s="80"/>
      <c r="K62" s="80"/>
      <c r="L62" s="2"/>
      <c r="M62" s="21"/>
      <c r="N62" s="1"/>
      <c r="O62" s="18"/>
      <c r="P62" s="1"/>
    </row>
    <row r="63" spans="2:16" s="29" customFormat="1" ht="18.75" customHeight="1" x14ac:dyDescent="0.2">
      <c r="B63" s="80" t="s">
        <v>30</v>
      </c>
      <c r="C63" s="80"/>
      <c r="D63" s="80"/>
      <c r="E63" s="80"/>
      <c r="F63" s="80"/>
      <c r="G63" s="80"/>
      <c r="H63" s="80"/>
      <c r="I63" s="80"/>
      <c r="J63" s="80"/>
      <c r="K63" s="80"/>
      <c r="L63" s="2"/>
      <c r="M63" s="21"/>
      <c r="N63" s="1"/>
      <c r="O63" s="18"/>
      <c r="P63" s="1"/>
    </row>
    <row r="64" spans="2:16" ht="145.5" customHeight="1" x14ac:dyDescent="0.2">
      <c r="B64" s="80" t="s">
        <v>78</v>
      </c>
      <c r="C64" s="80"/>
      <c r="D64" s="80"/>
      <c r="E64" s="80"/>
      <c r="F64" s="80"/>
      <c r="G64" s="80"/>
      <c r="H64" s="80"/>
      <c r="I64" s="80"/>
      <c r="J64" s="80"/>
      <c r="K64" s="80"/>
      <c r="L64" s="2"/>
      <c r="M64" s="21"/>
      <c r="O64" s="18"/>
    </row>
    <row r="65" spans="2:15" ht="70.349999999999994" customHeight="1" x14ac:dyDescent="0.2">
      <c r="B65" s="80" t="s">
        <v>84</v>
      </c>
      <c r="C65" s="80"/>
      <c r="D65" s="80"/>
      <c r="E65" s="80"/>
      <c r="F65" s="80"/>
      <c r="G65" s="80"/>
      <c r="H65" s="80"/>
      <c r="I65" s="80"/>
      <c r="J65" s="80"/>
      <c r="K65" s="80"/>
      <c r="L65" s="2"/>
      <c r="M65" s="21"/>
      <c r="O65" s="18"/>
    </row>
    <row r="66" spans="2:15" ht="37.700000000000003" customHeight="1" x14ac:dyDescent="0.2">
      <c r="B66" s="80" t="s">
        <v>56</v>
      </c>
      <c r="C66" s="80"/>
      <c r="D66" s="80"/>
      <c r="E66" s="80"/>
      <c r="F66" s="80"/>
      <c r="G66" s="80"/>
      <c r="H66" s="80"/>
      <c r="I66" s="80"/>
      <c r="J66" s="80"/>
      <c r="K66" s="80"/>
      <c r="L66" s="2"/>
      <c r="M66" s="21"/>
      <c r="O66" s="18"/>
    </row>
    <row r="67" spans="2:15" ht="146.44999999999999" customHeight="1" x14ac:dyDescent="0.2">
      <c r="B67" s="78" t="s">
        <v>80</v>
      </c>
      <c r="C67" s="78"/>
      <c r="D67" s="78"/>
      <c r="E67" s="78"/>
      <c r="F67" s="78"/>
      <c r="G67" s="78"/>
      <c r="H67" s="78"/>
      <c r="I67" s="78"/>
      <c r="J67" s="78"/>
      <c r="K67" s="78"/>
      <c r="L67" s="2"/>
      <c r="M67" s="21"/>
      <c r="O67" s="18"/>
    </row>
    <row r="68" spans="2:15" ht="93.95" customHeight="1" x14ac:dyDescent="0.2">
      <c r="B68" s="78" t="s">
        <v>81</v>
      </c>
      <c r="C68" s="78"/>
      <c r="D68" s="78"/>
      <c r="E68" s="78"/>
      <c r="F68" s="78"/>
      <c r="G68" s="78"/>
      <c r="H68" s="78"/>
      <c r="I68" s="78"/>
      <c r="J68" s="78"/>
      <c r="K68" s="78"/>
    </row>
    <row r="69" spans="2:15" ht="68.45" customHeight="1" x14ac:dyDescent="0.2">
      <c r="B69" s="80" t="s">
        <v>79</v>
      </c>
      <c r="C69" s="80"/>
      <c r="D69" s="80"/>
      <c r="E69" s="80"/>
      <c r="F69" s="80"/>
      <c r="G69" s="80"/>
      <c r="H69" s="80"/>
      <c r="I69" s="80"/>
      <c r="J69" s="80"/>
      <c r="K69" s="80"/>
      <c r="L69" s="2"/>
      <c r="M69" s="21"/>
      <c r="O69" s="18"/>
    </row>
    <row r="70" spans="2:15" x14ac:dyDescent="0.2">
      <c r="E70" s="39"/>
    </row>
  </sheetData>
  <mergeCells count="40">
    <mergeCell ref="C40:H40"/>
    <mergeCell ref="C41:H41"/>
    <mergeCell ref="C38:H38"/>
    <mergeCell ref="C39:H39"/>
    <mergeCell ref="B69:K69"/>
    <mergeCell ref="B65:K65"/>
    <mergeCell ref="B54:I54"/>
    <mergeCell ref="C50:H50"/>
    <mergeCell ref="C51:H51"/>
    <mergeCell ref="K38:L38"/>
    <mergeCell ref="B49:I49"/>
    <mergeCell ref="C55:H55"/>
    <mergeCell ref="C56:H56"/>
    <mergeCell ref="C57:H57"/>
    <mergeCell ref="C43:H43"/>
    <mergeCell ref="C33:H33"/>
    <mergeCell ref="C32:H32"/>
    <mergeCell ref="K37:L37"/>
    <mergeCell ref="C6:E6"/>
    <mergeCell ref="H6:I6"/>
    <mergeCell ref="C36:H36"/>
    <mergeCell ref="C37:H37"/>
    <mergeCell ref="B30:I30"/>
    <mergeCell ref="B35:I35"/>
    <mergeCell ref="B2:P2"/>
    <mergeCell ref="B68:K68"/>
    <mergeCell ref="B67:K67"/>
    <mergeCell ref="C46:H46"/>
    <mergeCell ref="B61:K61"/>
    <mergeCell ref="B66:K66"/>
    <mergeCell ref="B63:K63"/>
    <mergeCell ref="C42:H42"/>
    <mergeCell ref="C44:H44"/>
    <mergeCell ref="C47:H47"/>
    <mergeCell ref="B64:K64"/>
    <mergeCell ref="B59:K59"/>
    <mergeCell ref="B62:K62"/>
    <mergeCell ref="C45:H45"/>
    <mergeCell ref="B3:M4"/>
    <mergeCell ref="C31:H31"/>
  </mergeCells>
  <phoneticPr fontId="2" type="noConversion"/>
  <dataValidations count="2">
    <dataValidation type="list" allowBlank="1" showInputMessage="1" showErrorMessage="1" sqref="I40 I50:I51" xr:uid="{A6E96019-8F74-4821-A533-7410A08EFBC6}">
      <formula1>"Ja, Nein"</formula1>
    </dataValidation>
    <dataValidation type="list" allowBlank="1" showInputMessage="1" showErrorMessage="1" sqref="I37" xr:uid="{C78FA024-0608-4B93-B116-AB81C090A988}">
      <formula1>"mind. 15%, mind. 20%, mind. 25%"</formula1>
    </dataValidation>
  </dataValidations>
  <pageMargins left="0.25" right="0.25" top="0.75" bottom="0.75" header="0.3" footer="0.3"/>
  <pageSetup paperSize="8" scale="73"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Budgetausgleich 2024</vt:lpstr>
      <vt:lpstr>'Budgetausgleich 2024'!Druckbereich</vt:lpstr>
    </vt:vector>
  </TitlesOfParts>
  <Company>BWKG e.V.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Susanne Frech</dc:creator>
  <cp:lastModifiedBy>Regina Friedle</cp:lastModifiedBy>
  <cp:lastPrinted>2023-12-21T15:14:58Z</cp:lastPrinted>
  <dcterms:created xsi:type="dcterms:W3CDTF">2007-03-09T09:17:29Z</dcterms:created>
  <dcterms:modified xsi:type="dcterms:W3CDTF">2025-10-20T09:28:35Z</dcterms:modified>
</cp:coreProperties>
</file>